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<sst xmlns="http://schemas.openxmlformats.org/spreadsheetml/2006/main" count="427" uniqueCount="217">
  <si>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</si>
  <si>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</si>
  <si>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</si>
  <si>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</si>
  <si>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</si>
  <si>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</si>
  <si>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</si>
  <si>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</si>
  <si>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</si>
  <si>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</si>
  <si>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</si>
  <si>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</si>
  <si>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</si>
  <si>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</si>
  <si>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</si>
  <si>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</si>
  <si>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</si>
  <si>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</si>
  <si>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</si>
  <si>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</si>
  <si>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</si>
  <si>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</si>
  <si>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</si>
  <si>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</si>
  <si>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</si>
  <si>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</si>
  <si>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</si>
  <si>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</si>
  <si>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</si>
  <si>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</si>
  <si>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</si>
  <si>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</si>
  <si>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</si>
  <si>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</si>
  <si>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</si>
  <si>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Poznámka:</t>
  </si>
  <si>
    <t>Objekt</t>
  </si>
  <si>
    <t>Kód</t>
  </si>
  <si>
    <t>139601103R00</t>
  </si>
  <si>
    <t>132301210R00</t>
  </si>
  <si>
    <t>162201102R00</t>
  </si>
  <si>
    <t>167101101R00</t>
  </si>
  <si>
    <t>162701105R00</t>
  </si>
  <si>
    <t>162701109R00</t>
  </si>
  <si>
    <t>162702199R00</t>
  </si>
  <si>
    <t>174100010RAA</t>
  </si>
  <si>
    <t>45</t>
  </si>
  <si>
    <t>452386111R00</t>
  </si>
  <si>
    <t>87</t>
  </si>
  <si>
    <t>871413121R00</t>
  </si>
  <si>
    <t>877433121R00</t>
  </si>
  <si>
    <t>871433121R00</t>
  </si>
  <si>
    <t>89</t>
  </si>
  <si>
    <t>894213111R00</t>
  </si>
  <si>
    <t>899103111RT2</t>
  </si>
  <si>
    <t>894118001RT3</t>
  </si>
  <si>
    <t>96</t>
  </si>
  <si>
    <t>969021131R00</t>
  </si>
  <si>
    <t>960111221R00</t>
  </si>
  <si>
    <t>H22</t>
  </si>
  <si>
    <t>998276101R00</t>
  </si>
  <si>
    <t>998276118R00</t>
  </si>
  <si>
    <t>998276119R00</t>
  </si>
  <si>
    <t>S</t>
  </si>
  <si>
    <t>979990001R00</t>
  </si>
  <si>
    <t>979083116R00</t>
  </si>
  <si>
    <t>979087112R00</t>
  </si>
  <si>
    <t>979082111R00</t>
  </si>
  <si>
    <t>59691001.A</t>
  </si>
  <si>
    <t>28611182.A</t>
  </si>
  <si>
    <t>28613337</t>
  </si>
  <si>
    <t>28653373</t>
  </si>
  <si>
    <t>Zkrácený popis</t>
  </si>
  <si>
    <t>Rozměry</t>
  </si>
  <si>
    <t>Hloubené vykopávky</t>
  </si>
  <si>
    <t>Ruční výkop jam, rýh a šachet v hornině tř. 4</t>
  </si>
  <si>
    <t>Hloubení rýh š.do 200 cm hor.4 do 50 m3, STROJNĚ</t>
  </si>
  <si>
    <t>Přemístění výkopku</t>
  </si>
  <si>
    <t>Vodorovné přemístění výkopku z hor.1-4 do 50 m</t>
  </si>
  <si>
    <t>Nakládání výkopku z hor.1-4 v množství do 100 m3</t>
  </si>
  <si>
    <t>Vodorovné přemístění výkopku z hor.1-4 do 10000 m</t>
  </si>
  <si>
    <t>Příplatek k vod. přemístění hor.1-4 za další 1 km</t>
  </si>
  <si>
    <t>Poplatek za skládku drnu</t>
  </si>
  <si>
    <t>Konstrukce ze zemin</t>
  </si>
  <si>
    <t>Zásyp jam, rýh a šachet sypaninou</t>
  </si>
  <si>
    <t>Podkladní a vedlejší konstrukce (kromě vozovek a železničního svršku)</t>
  </si>
  <si>
    <t>Vyrovnávací prstence z betonu C -/7,5 výšky 100 mm</t>
  </si>
  <si>
    <t>Potrubí z trub plastických, skleněných a čedičových</t>
  </si>
  <si>
    <t>Montáž trub z plastu, gumový kroužek, DN 500</t>
  </si>
  <si>
    <t>Montáž tvarovek odboč. plast. gum. kroužek DN 800</t>
  </si>
  <si>
    <t>Montáž trub z plastu, gumový kroužek, DN 800</t>
  </si>
  <si>
    <t>Ostatní konstrukce a práce na trubním vedení</t>
  </si>
  <si>
    <t>Šachty z betonu obdél. dno C 25/30, potrubí DN 800</t>
  </si>
  <si>
    <t>Osazení poklopu s rámem do 150 kg</t>
  </si>
  <si>
    <t>Přípl.za dalších 0,60m výšky vstupu,šachty na potr</t>
  </si>
  <si>
    <t>Bourání konstrukcí</t>
  </si>
  <si>
    <t>Vybourání kanalizačního potrubí DN do 500 mm</t>
  </si>
  <si>
    <t>Bourání konstrukcí z dílců prefa. betonových a ŽB</t>
  </si>
  <si>
    <t>Komunikace pozemní a letiště</t>
  </si>
  <si>
    <t>Přesun hmot, trubní vedení plastová, otevř. výkop</t>
  </si>
  <si>
    <t>Přesun hmot, trubní vedení plastová, příplatek 5km</t>
  </si>
  <si>
    <t>Přesun hmot, tr. vedení plast., přípl. dalších 5km</t>
  </si>
  <si>
    <t>Přesuny sutí</t>
  </si>
  <si>
    <t>Poplatek za skládku stavební suti</t>
  </si>
  <si>
    <t>Vodorovné přemístění suti na skládku do 5000 m</t>
  </si>
  <si>
    <t>Nakládání suti na dopravní prostředky</t>
  </si>
  <si>
    <t>Vnitrostaveništní doprava suti do 10 m</t>
  </si>
  <si>
    <t>Ostatní materiál</t>
  </si>
  <si>
    <t>Recyklát betonový   fr.  0 - 16 mm</t>
  </si>
  <si>
    <t>Trubka kanalizační KGEM SN 4 PVC 500x12,2x5000</t>
  </si>
  <si>
    <t>Trouba kanalizační PE ECOPAL SN8  DN 800  l = 6 m</t>
  </si>
  <si>
    <t>Redukce kanalizační PE ROL DN 800/600 mm hladká</t>
  </si>
  <si>
    <t>Doba výstavby:</t>
  </si>
  <si>
    <t>Začátek výstavby:</t>
  </si>
  <si>
    <t>Konec výstavby:</t>
  </si>
  <si>
    <t>Zpracováno dne:</t>
  </si>
  <si>
    <t>MJ</t>
  </si>
  <si>
    <t>m3</t>
  </si>
  <si>
    <t>kus</t>
  </si>
  <si>
    <t>m</t>
  </si>
  <si>
    <t>t</t>
  </si>
  <si>
    <t>Množství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</si>
  <si>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</si>
  <si>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</si>
  <si>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</si>
  <si>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</si>
  <si>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</si>
  <si>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</si>
  <si>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</si>
  <si>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</si>
  <si>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</si>
  <si>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Obec Pavlovice u Kojetína</t>
  </si>
  <si>
    <t> </t>
  </si>
  <si>
    <t>Montáž</t>
  </si>
  <si>
    <t>Celkem</t>
  </si>
  <si>
    <t>Hmotnost (t)</t>
  </si>
  <si>
    <t>Jednot.</t>
  </si>
  <si>
    <t>Cenová</t>
  </si>
  <si>
    <t>soustava</t>
  </si>
  <si>
    <t>RTS II / 2019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</si>
  <si>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</si>
  <si>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</si>
  <si>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</si>
  <si>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</si>
  <si>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</si>
  <si>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</si>
  <si>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</si>
  <si>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</si>
  <si>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</si>
  <si>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</si>
  <si>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</si>
  <si>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13_</t>
  </si>
  <si>
    <t>16_</t>
  </si>
  <si>
    <t>17_</t>
  </si>
  <si>
    <t>45_</t>
  </si>
  <si>
    <t>87_</t>
  </si>
  <si>
    <t>89_</t>
  </si>
  <si>
    <t>96_</t>
  </si>
  <si>
    <t>H22_</t>
  </si>
  <si>
    <t>S_</t>
  </si>
  <si>
    <t>Z99999_</t>
  </si>
  <si>
    <t>1_</t>
  </si>
  <si>
    <t>4_</t>
  </si>
  <si>
    <t>8_</t>
  </si>
  <si>
    <t>9_</t>
  </si>
  <si>
    <t>Z_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</si>
  <si>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</si>
  <si>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</si>
  <si>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</si>
  <si>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</si>
  <si>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</si>
  <si>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</si>
  <si>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</si>
  <si>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</si>
  <si>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</si>
  <si>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</si>
  <si>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</si>
  <si>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</si>
  <si>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</si>
  <si>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</si>
  <si>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</si>
  <si>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</si>
  <si>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</si>
  <si>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</si>
  <si>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</si>
  <si>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</si>
  <si>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</si>
  <si>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</si>
  <si>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</si>
  <si>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</si>
  <si>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</si>
  <si>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</si>
  <si>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</si>
  <si>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</si>
  <si>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</si>
  <si>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</si>
  <si>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</si>
  <si>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</si>
  <si>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</si>
  <si>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</si>
  <si>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</si>
  <si>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</si>
  <si>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</si>
  <si>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</si>
  <si>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</si>
  <si>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</si>
  <si>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</si>
  <si>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</si>
  <si>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</si>
  <si>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</si>
  <si>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</si>
  <si>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</si>
  <si>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</si>
  <si>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70891532/</t>
  </si>
  <si>
    <t>Kč bez DPH</t>
  </si>
  <si>
    <t>Úsek 3 - vpusť 500/800 u parku</t>
  </si>
  <si>
    <t>OBNOVA ČÁSTI DEŠŤOVÉ KANALIZACE PO POVODNI - PAVLOVICE U KOJETÍNA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</si>
</sst>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b/>
      <sz val="10"/>
      <color indexed="56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1" fillId="20" borderId="0" applyNumberFormat="0" applyBorder="0" applyAlignment="0" applyProtection="0"/>
    <xf numFmtId="0" fontId="32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04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8" fillId="33" borderId="12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2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10" fillId="34" borderId="26" xfId="0" applyNumberFormat="1" applyFont="1" applyFill="1" applyBorder="1" applyAlignment="1" applyProtection="1">
      <alignment horizontal="center" vertical="center"/>
      <protection/>
    </xf>
    <xf numFmtId="49" fontId="11" fillId="0" borderId="27" xfId="0" applyNumberFormat="1" applyFont="1" applyFill="1" applyBorder="1" applyAlignment="1" applyProtection="1">
      <alignment horizontal="left" vertical="center"/>
      <protection/>
    </xf>
    <xf numFmtId="49" fontId="1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2" fillId="0" borderId="26" xfId="0" applyNumberFormat="1" applyFont="1" applyFill="1" applyBorder="1" applyAlignment="1" applyProtection="1">
      <alignment horizontal="right" vertical="center"/>
      <protection/>
    </xf>
    <xf numFmtId="49" fontId="12" fillId="0" borderId="26" xfId="0" applyNumberFormat="1" applyFont="1" applyFill="1" applyBorder="1" applyAlignment="1" applyProtection="1">
      <alignment horizontal="right" vertical="center"/>
      <protection/>
    </xf>
    <xf numFmtId="4" fontId="12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1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49" fontId="12" fillId="0" borderId="25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42" xfId="0" applyNumberFormat="1" applyFont="1" applyFill="1" applyBorder="1" applyAlignment="1" applyProtection="1">
      <alignment horizontal="left"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1" fillId="34" borderId="45" xfId="0" applyNumberFormat="1" applyFont="1" applyFill="1" applyBorder="1" applyAlignment="1" applyProtection="1">
      <alignment horizontal="left" vertical="center"/>
      <protection/>
    </xf>
    <xf numFmtId="0" fontId="11" fillId="34" borderId="46" xfId="0" applyNumberFormat="1" applyFont="1" applyFill="1" applyBorder="1" applyAlignment="1" applyProtection="1">
      <alignment horizontal="left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left" vertical="center"/>
      <protection/>
    </xf>
    <xf numFmtId="0" fontId="13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5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6" sqref="D6:D7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6.0039062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4" ht="12.75">
      <c r="A2" s="71" t="s">
        <v>1</v>
      </c>
      <c r="B2" s="72"/>
      <c r="C2" s="72"/>
      <c r="D2" s="73" t="s">
        <v>216</v>
      </c>
      <c r="E2" s="75" t="s">
        <v>112</v>
      </c>
      <c r="F2" s="72"/>
      <c r="G2" s="75" t="s">
        <v>6</v>
      </c>
      <c r="H2" s="76" t="s">
        <v>124</v>
      </c>
      <c r="I2" s="76" t="s">
        <v>131</v>
      </c>
      <c r="J2" s="72"/>
      <c r="K2" s="72"/>
      <c r="L2" s="72"/>
      <c r="M2" s="77"/>
      <c r="N2" s="31"/>
    </row>
    <row r="3" spans="1:14" ht="12.75">
      <c r="A3" s="68"/>
      <c r="B3" s="61"/>
      <c r="C3" s="61"/>
      <c r="D3" s="74"/>
      <c r="E3" s="61"/>
      <c r="F3" s="61"/>
      <c r="G3" s="61"/>
      <c r="H3" s="61"/>
      <c r="I3" s="61"/>
      <c r="J3" s="61"/>
      <c r="K3" s="61"/>
      <c r="L3" s="61"/>
      <c r="M3" s="66"/>
      <c r="N3" s="31"/>
    </row>
    <row r="4" spans="1:14" ht="12.75">
      <c r="A4" s="62" t="s">
        <v>2</v>
      </c>
      <c r="B4" s="61"/>
      <c r="C4" s="61"/>
      <c r="D4" s="60" t="s">
        <v>215</v>
      </c>
      <c r="E4" s="65" t="s">
        <v>113</v>
      </c>
      <c r="F4" s="61"/>
      <c r="G4" s="65" t="s">
        <v>6</v>
      </c>
      <c r="H4" s="60" t="s">
        <v>125</v>
      </c>
      <c r="I4" s="65" t="s">
        <v>132</v>
      </c>
      <c r="J4" s="61"/>
      <c r="K4" s="61"/>
      <c r="L4" s="61"/>
      <c r="M4" s="66"/>
      <c r="N4" s="31"/>
    </row>
    <row r="5" spans="1:14" ht="12.75">
      <c r="A5" s="68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6"/>
      <c r="N5" s="31"/>
    </row>
    <row r="6" spans="1:14" ht="12.75">
      <c r="A6" s="62" t="s">
        <v>3</v>
      </c>
      <c r="B6" s="61"/>
      <c r="C6" s="61"/>
      <c r="D6" s="60" t="s">
        <v>6</v>
      </c>
      <c r="E6" s="65" t="s">
        <v>114</v>
      </c>
      <c r="F6" s="61"/>
      <c r="G6" s="65" t="s">
        <v>6</v>
      </c>
      <c r="H6" s="60" t="s">
        <v>126</v>
      </c>
      <c r="I6" s="60"/>
      <c r="J6" s="61"/>
      <c r="K6" s="61"/>
      <c r="L6" s="61"/>
      <c r="M6" s="66"/>
      <c r="N6" s="31"/>
    </row>
    <row r="7" spans="1:14" ht="12.75">
      <c r="A7" s="68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6"/>
      <c r="N7" s="31"/>
    </row>
    <row r="8" spans="1:14" ht="12.75">
      <c r="A8" s="62" t="s">
        <v>4</v>
      </c>
      <c r="B8" s="61"/>
      <c r="C8" s="61"/>
      <c r="D8" s="60" t="s">
        <v>6</v>
      </c>
      <c r="E8" s="65" t="s">
        <v>115</v>
      </c>
      <c r="F8" s="61"/>
      <c r="G8" s="65"/>
      <c r="H8" s="60" t="s">
        <v>127</v>
      </c>
      <c r="I8" s="60"/>
      <c r="J8" s="61"/>
      <c r="K8" s="61"/>
      <c r="L8" s="61"/>
      <c r="M8" s="66"/>
      <c r="N8" s="31"/>
    </row>
    <row r="9" spans="1:14" ht="12.75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7"/>
      <c r="N9" s="31"/>
    </row>
    <row r="10" spans="1:14" ht="12.75">
      <c r="A10" s="1" t="s">
        <v>5</v>
      </c>
      <c r="B10" s="10" t="s">
        <v>36</v>
      </c>
      <c r="C10" s="10" t="s">
        <v>37</v>
      </c>
      <c r="D10" s="10" t="s">
        <v>72</v>
      </c>
      <c r="E10" s="10" t="s">
        <v>116</v>
      </c>
      <c r="F10" s="15" t="s">
        <v>121</v>
      </c>
      <c r="G10" s="19" t="s">
        <v>122</v>
      </c>
      <c r="H10" s="55" t="s">
        <v>128</v>
      </c>
      <c r="I10" s="56"/>
      <c r="J10" s="57"/>
      <c r="K10" s="55" t="s">
        <v>135</v>
      </c>
      <c r="L10" s="57"/>
      <c r="M10" s="26" t="s">
        <v>137</v>
      </c>
      <c r="N10" s="32"/>
    </row>
    <row r="11" spans="1:62" ht="12.75">
      <c r="A11" s="2" t="s">
        <v>6</v>
      </c>
      <c r="B11" s="11" t="s">
        <v>6</v>
      </c>
      <c r="C11" s="11" t="s">
        <v>6</v>
      </c>
      <c r="D11" s="14" t="s">
        <v>73</v>
      </c>
      <c r="E11" s="11" t="s">
        <v>6</v>
      </c>
      <c r="F11" s="11" t="s">
        <v>6</v>
      </c>
      <c r="G11" s="20" t="s">
        <v>123</v>
      </c>
      <c r="H11" s="21" t="s">
        <v>129</v>
      </c>
      <c r="I11" s="22" t="s">
        <v>133</v>
      </c>
      <c r="J11" s="23" t="s">
        <v>134</v>
      </c>
      <c r="K11" s="21" t="s">
        <v>136</v>
      </c>
      <c r="L11" s="23" t="s">
        <v>134</v>
      </c>
      <c r="M11" s="27" t="s">
        <v>138</v>
      </c>
      <c r="N11" s="32"/>
      <c r="Z11" s="25" t="s">
        <v>141</v>
      </c>
      <c r="AA11" s="25" t="s">
        <v>142</v>
      </c>
      <c r="AB11" s="25" t="s">
        <v>143</v>
      </c>
      <c r="AC11" s="25" t="s">
        <v>144</v>
      </c>
      <c r="AD11" s="25" t="s">
        <v>145</v>
      </c>
      <c r="AE11" s="25" t="s">
        <v>146</v>
      </c>
      <c r="AF11" s="25" t="s">
        <v>147</v>
      </c>
      <c r="AG11" s="25" t="s">
        <v>148</v>
      </c>
      <c r="AH11" s="25" t="s">
        <v>149</v>
      </c>
      <c r="BH11" s="25" t="s">
        <v>167</v>
      </c>
      <c r="BI11" s="25" t="s">
        <v>168</v>
      </c>
      <c r="BJ11" s="25" t="s">
        <v>169</v>
      </c>
    </row>
    <row r="12" spans="1:47" ht="12.75">
      <c r="A12" s="3"/>
      <c r="B12" s="12"/>
      <c r="C12" s="12" t="s">
        <v>19</v>
      </c>
      <c r="D12" s="12" t="s">
        <v>74</v>
      </c>
      <c r="E12" s="3" t="s">
        <v>6</v>
      </c>
      <c r="F12" s="3" t="s">
        <v>6</v>
      </c>
      <c r="G12" s="3" t="s">
        <v>6</v>
      </c>
      <c r="H12" s="35">
        <f>SUM(H13:H14)</f>
        <v>0</v>
      </c>
      <c r="I12" s="35">
        <f>SUM(I13:I14)</f>
        <v>0</v>
      </c>
      <c r="J12" s="35">
        <f>SUM(J13:J14)</f>
        <v>0</v>
      </c>
      <c r="K12" s="24"/>
      <c r="L12" s="35">
        <f>SUM(L13:L14)</f>
        <v>0</v>
      </c>
      <c r="M12" s="24"/>
      <c r="AI12" s="25"/>
      <c r="AS12" s="36">
        <f>SUM(AJ13:AJ14)</f>
        <v>0</v>
      </c>
      <c r="AT12" s="36">
        <f>SUM(AK13:AK14)</f>
        <v>0</v>
      </c>
      <c r="AU12" s="36">
        <f>SUM(AL13:AL14)</f>
        <v>0</v>
      </c>
    </row>
    <row r="13" spans="1:62" ht="12.75">
      <c r="A13" s="4" t="s">
        <v>7</v>
      </c>
      <c r="B13" s="4"/>
      <c r="C13" s="4" t="s">
        <v>38</v>
      </c>
      <c r="D13" s="4" t="s">
        <v>75</v>
      </c>
      <c r="E13" s="4" t="s">
        <v>117</v>
      </c>
      <c r="F13" s="16">
        <v>2</v>
      </c>
      <c r="G13" s="16"/>
      <c r="H13" s="16">
        <f>F13*AO13</f>
        <v>0</v>
      </c>
      <c r="I13" s="16">
        <f>F13*AP13</f>
        <v>0</v>
      </c>
      <c r="J13" s="16">
        <f>F13*G13</f>
        <v>0</v>
      </c>
      <c r="K13" s="16">
        <v>0</v>
      </c>
      <c r="L13" s="16">
        <f>F13*K13</f>
        <v>0</v>
      </c>
      <c r="M13" s="28" t="s">
        <v>139</v>
      </c>
      <c r="Z13" s="33">
        <f>IF(AQ13="5",BJ13,0)</f>
        <v>0</v>
      </c>
      <c r="AB13" s="33">
        <f>IF(AQ13="1",BH13,0)</f>
        <v>0</v>
      </c>
      <c r="AC13" s="33">
        <f>IF(AQ13="1",BI13,0)</f>
        <v>0</v>
      </c>
      <c r="AD13" s="33">
        <f>IF(AQ13="7",BH13,0)</f>
        <v>0</v>
      </c>
      <c r="AE13" s="33">
        <f>IF(AQ13="7",BI13,0)</f>
        <v>0</v>
      </c>
      <c r="AF13" s="33">
        <f>IF(AQ13="2",BH13,0)</f>
        <v>0</v>
      </c>
      <c r="AG13" s="33">
        <f>IF(AQ13="2",BI13,0)</f>
        <v>0</v>
      </c>
      <c r="AH13" s="33">
        <f>IF(AQ13="0",BJ13,0)</f>
        <v>0</v>
      </c>
      <c r="AI13" s="25"/>
      <c r="AJ13" s="16">
        <f>IF(AN13=0,J13,0)</f>
        <v>0</v>
      </c>
      <c r="AK13" s="16">
        <f>IF(AN13=15,J13,0)</f>
        <v>0</v>
      </c>
      <c r="AL13" s="16">
        <f>IF(AN13=21,J13,0)</f>
        <v>0</v>
      </c>
      <c r="AN13" s="33">
        <v>21</v>
      </c>
      <c r="AO13" s="33">
        <f>G13*0</f>
        <v>0</v>
      </c>
      <c r="AP13" s="33">
        <f>G13*(1-0)</f>
        <v>0</v>
      </c>
      <c r="AQ13" s="28" t="s">
        <v>7</v>
      </c>
      <c r="AV13" s="33">
        <f>AW13+AX13</f>
        <v>0</v>
      </c>
      <c r="AW13" s="33">
        <f>F13*AO13</f>
        <v>0</v>
      </c>
      <c r="AX13" s="33">
        <f>F13*AP13</f>
        <v>0</v>
      </c>
      <c r="AY13" s="34" t="s">
        <v>151</v>
      </c>
      <c r="AZ13" s="34" t="s">
        <v>161</v>
      </c>
      <c r="BA13" s="25" t="s">
        <v>166</v>
      </c>
      <c r="BC13" s="33">
        <f>AW13+AX13</f>
        <v>0</v>
      </c>
      <c r="BD13" s="33">
        <f>G13/(100-BE13)*100</f>
        <v>0</v>
      </c>
      <c r="BE13" s="33">
        <v>0</v>
      </c>
      <c r="BF13" s="33">
        <f>L13</f>
        <v>0</v>
      </c>
      <c r="BH13" s="16">
        <f>F13*AO13</f>
        <v>0</v>
      </c>
      <c r="BI13" s="16">
        <f>F13*AP13</f>
        <v>0</v>
      </c>
      <c r="BJ13" s="16">
        <f>F13*G13</f>
        <v>0</v>
      </c>
    </row>
    <row r="14" spans="1:62" ht="12.75">
      <c r="A14" s="4" t="s">
        <v>8</v>
      </c>
      <c r="B14" s="4"/>
      <c r="C14" s="4" t="s">
        <v>39</v>
      </c>
      <c r="D14" s="4" t="s">
        <v>76</v>
      </c>
      <c r="E14" s="4" t="s">
        <v>117</v>
      </c>
      <c r="F14" s="16">
        <v>18</v>
      </c>
      <c r="G14" s="16"/>
      <c r="H14" s="16">
        <f>F14*AO14</f>
        <v>0</v>
      </c>
      <c r="I14" s="16">
        <f>F14*AP14</f>
        <v>0</v>
      </c>
      <c r="J14" s="16">
        <f>F14*G14</f>
        <v>0</v>
      </c>
      <c r="K14" s="16">
        <v>0</v>
      </c>
      <c r="L14" s="16">
        <f>F14*K14</f>
        <v>0</v>
      </c>
      <c r="M14" s="28" t="s">
        <v>139</v>
      </c>
      <c r="Z14" s="33">
        <f>IF(AQ14="5",BJ14,0)</f>
        <v>0</v>
      </c>
      <c r="AB14" s="33">
        <f>IF(AQ14="1",BH14,0)</f>
        <v>0</v>
      </c>
      <c r="AC14" s="33">
        <f>IF(AQ14="1",BI14,0)</f>
        <v>0</v>
      </c>
      <c r="AD14" s="33">
        <f>IF(AQ14="7",BH14,0)</f>
        <v>0</v>
      </c>
      <c r="AE14" s="33">
        <f>IF(AQ14="7",BI14,0)</f>
        <v>0</v>
      </c>
      <c r="AF14" s="33">
        <f>IF(AQ14="2",BH14,0)</f>
        <v>0</v>
      </c>
      <c r="AG14" s="33">
        <f>IF(AQ14="2",BI14,0)</f>
        <v>0</v>
      </c>
      <c r="AH14" s="33">
        <f>IF(AQ14="0",BJ14,0)</f>
        <v>0</v>
      </c>
      <c r="AI14" s="25"/>
      <c r="AJ14" s="16">
        <f>IF(AN14=0,J14,0)</f>
        <v>0</v>
      </c>
      <c r="AK14" s="16">
        <f>IF(AN14=15,J14,0)</f>
        <v>0</v>
      </c>
      <c r="AL14" s="16">
        <f>IF(AN14=21,J14,0)</f>
        <v>0</v>
      </c>
      <c r="AN14" s="33">
        <v>21</v>
      </c>
      <c r="AO14" s="33">
        <f>G14*0</f>
        <v>0</v>
      </c>
      <c r="AP14" s="33">
        <f>G14*(1-0)</f>
        <v>0</v>
      </c>
      <c r="AQ14" s="28" t="s">
        <v>7</v>
      </c>
      <c r="AV14" s="33">
        <f>AW14+AX14</f>
        <v>0</v>
      </c>
      <c r="AW14" s="33">
        <f>F14*AO14</f>
        <v>0</v>
      </c>
      <c r="AX14" s="33">
        <f>F14*AP14</f>
        <v>0</v>
      </c>
      <c r="AY14" s="34" t="s">
        <v>151</v>
      </c>
      <c r="AZ14" s="34" t="s">
        <v>161</v>
      </c>
      <c r="BA14" s="25" t="s">
        <v>166</v>
      </c>
      <c r="BC14" s="33">
        <f>AW14+AX14</f>
        <v>0</v>
      </c>
      <c r="BD14" s="33">
        <f>G14/(100-BE14)*100</f>
        <v>0</v>
      </c>
      <c r="BE14" s="33">
        <v>0</v>
      </c>
      <c r="BF14" s="33">
        <f>L14</f>
        <v>0</v>
      </c>
      <c r="BH14" s="16">
        <f>F14*AO14</f>
        <v>0</v>
      </c>
      <c r="BI14" s="16">
        <f>F14*AP14</f>
        <v>0</v>
      </c>
      <c r="BJ14" s="16">
        <f>F14*G14</f>
        <v>0</v>
      </c>
    </row>
    <row r="15" spans="1:47" ht="12.75">
      <c r="A15" s="5"/>
      <c r="B15" s="13"/>
      <c r="C15" s="13" t="s">
        <v>22</v>
      </c>
      <c r="D15" s="13" t="s">
        <v>77</v>
      </c>
      <c r="E15" s="5" t="s">
        <v>6</v>
      </c>
      <c r="F15" s="5" t="s">
        <v>6</v>
      </c>
      <c r="G15" s="5" t="s">
        <v>6</v>
      </c>
      <c r="H15" s="36">
        <f>SUM(H16:H20)</f>
        <v>0</v>
      </c>
      <c r="I15" s="36">
        <f>SUM(I16:I20)</f>
        <v>0</v>
      </c>
      <c r="J15" s="36">
        <f>SUM(J16:J20)</f>
        <v>0</v>
      </c>
      <c r="K15" s="25"/>
      <c r="L15" s="36">
        <f>SUM(L16:L20)</f>
        <v>0</v>
      </c>
      <c r="M15" s="25"/>
      <c r="AI15" s="25"/>
      <c r="AS15" s="36">
        <f>SUM(AJ16:AJ20)</f>
        <v>0</v>
      </c>
      <c r="AT15" s="36">
        <f>SUM(AK16:AK20)</f>
        <v>0</v>
      </c>
      <c r="AU15" s="36">
        <f>SUM(AL16:AL20)</f>
        <v>0</v>
      </c>
    </row>
    <row r="16" spans="1:62" ht="12.75">
      <c r="A16" s="4" t="s">
        <v>9</v>
      </c>
      <c r="B16" s="4"/>
      <c r="C16" s="4" t="s">
        <v>40</v>
      </c>
      <c r="D16" s="4" t="s">
        <v>78</v>
      </c>
      <c r="E16" s="4" t="s">
        <v>117</v>
      </c>
      <c r="F16" s="16">
        <v>20</v>
      </c>
      <c r="G16" s="16"/>
      <c r="H16" s="16">
        <f>F16*AO16</f>
        <v>0</v>
      </c>
      <c r="I16" s="16">
        <f>F16*AP16</f>
        <v>0</v>
      </c>
      <c r="J16" s="16">
        <f>F16*G16</f>
        <v>0</v>
      </c>
      <c r="K16" s="16">
        <v>0</v>
      </c>
      <c r="L16" s="16">
        <f>F16*K16</f>
        <v>0</v>
      </c>
      <c r="M16" s="28" t="s">
        <v>139</v>
      </c>
      <c r="Z16" s="33">
        <f>IF(AQ16="5",BJ16,0)</f>
        <v>0</v>
      </c>
      <c r="AB16" s="33">
        <f>IF(AQ16="1",BH16,0)</f>
        <v>0</v>
      </c>
      <c r="AC16" s="33">
        <f>IF(AQ16="1",BI16,0)</f>
        <v>0</v>
      </c>
      <c r="AD16" s="33">
        <f>IF(AQ16="7",BH16,0)</f>
        <v>0</v>
      </c>
      <c r="AE16" s="33">
        <f>IF(AQ16="7",BI16,0)</f>
        <v>0</v>
      </c>
      <c r="AF16" s="33">
        <f>IF(AQ16="2",BH16,0)</f>
        <v>0</v>
      </c>
      <c r="AG16" s="33">
        <f>IF(AQ16="2",BI16,0)</f>
        <v>0</v>
      </c>
      <c r="AH16" s="33">
        <f>IF(AQ16="0",BJ16,0)</f>
        <v>0</v>
      </c>
      <c r="AI16" s="25"/>
      <c r="AJ16" s="16">
        <f>IF(AN16=0,J16,0)</f>
        <v>0</v>
      </c>
      <c r="AK16" s="16">
        <f>IF(AN16=15,J16,0)</f>
        <v>0</v>
      </c>
      <c r="AL16" s="16">
        <f>IF(AN16=21,J16,0)</f>
        <v>0</v>
      </c>
      <c r="AN16" s="33">
        <v>21</v>
      </c>
      <c r="AO16" s="33">
        <f>G16*0</f>
        <v>0</v>
      </c>
      <c r="AP16" s="33">
        <f>G16*(1-0)</f>
        <v>0</v>
      </c>
      <c r="AQ16" s="28" t="s">
        <v>7</v>
      </c>
      <c r="AV16" s="33">
        <f>AW16+AX16</f>
        <v>0</v>
      </c>
      <c r="AW16" s="33">
        <f>F16*AO16</f>
        <v>0</v>
      </c>
      <c r="AX16" s="33">
        <f>F16*AP16</f>
        <v>0</v>
      </c>
      <c r="AY16" s="34" t="s">
        <v>152</v>
      </c>
      <c r="AZ16" s="34" t="s">
        <v>161</v>
      </c>
      <c r="BA16" s="25" t="s">
        <v>166</v>
      </c>
      <c r="BC16" s="33">
        <f>AW16+AX16</f>
        <v>0</v>
      </c>
      <c r="BD16" s="33">
        <f>G16/(100-BE16)*100</f>
        <v>0</v>
      </c>
      <c r="BE16" s="33">
        <v>0</v>
      </c>
      <c r="BF16" s="33">
        <f>L16</f>
        <v>0</v>
      </c>
      <c r="BH16" s="16">
        <f>F16*AO16</f>
        <v>0</v>
      </c>
      <c r="BI16" s="16">
        <f>F16*AP16</f>
        <v>0</v>
      </c>
      <c r="BJ16" s="16">
        <f>F16*G16</f>
        <v>0</v>
      </c>
    </row>
    <row r="17" spans="1:62" ht="12.75">
      <c r="A17" s="4" t="s">
        <v>10</v>
      </c>
      <c r="B17" s="4"/>
      <c r="C17" s="4" t="s">
        <v>41</v>
      </c>
      <c r="D17" s="4" t="s">
        <v>79</v>
      </c>
      <c r="E17" s="4" t="s">
        <v>117</v>
      </c>
      <c r="F17" s="16">
        <v>3.2</v>
      </c>
      <c r="G17" s="16"/>
      <c r="H17" s="16">
        <f>F17*AO17</f>
        <v>0</v>
      </c>
      <c r="I17" s="16">
        <f>F17*AP17</f>
        <v>0</v>
      </c>
      <c r="J17" s="16">
        <f>F17*G17</f>
        <v>0</v>
      </c>
      <c r="K17" s="16">
        <v>0</v>
      </c>
      <c r="L17" s="16">
        <f>F17*K17</f>
        <v>0</v>
      </c>
      <c r="M17" s="28" t="s">
        <v>139</v>
      </c>
      <c r="Z17" s="33">
        <f>IF(AQ17="5",BJ17,0)</f>
        <v>0</v>
      </c>
      <c r="AB17" s="33">
        <f>IF(AQ17="1",BH17,0)</f>
        <v>0</v>
      </c>
      <c r="AC17" s="33">
        <f>IF(AQ17="1",BI17,0)</f>
        <v>0</v>
      </c>
      <c r="AD17" s="33">
        <f>IF(AQ17="7",BH17,0)</f>
        <v>0</v>
      </c>
      <c r="AE17" s="33">
        <f>IF(AQ17="7",BI17,0)</f>
        <v>0</v>
      </c>
      <c r="AF17" s="33">
        <f>IF(AQ17="2",BH17,0)</f>
        <v>0</v>
      </c>
      <c r="AG17" s="33">
        <f>IF(AQ17="2",BI17,0)</f>
        <v>0</v>
      </c>
      <c r="AH17" s="33">
        <f>IF(AQ17="0",BJ17,0)</f>
        <v>0</v>
      </c>
      <c r="AI17" s="25"/>
      <c r="AJ17" s="16">
        <f>IF(AN17=0,J17,0)</f>
        <v>0</v>
      </c>
      <c r="AK17" s="16">
        <f>IF(AN17=15,J17,0)</f>
        <v>0</v>
      </c>
      <c r="AL17" s="16">
        <f>IF(AN17=21,J17,0)</f>
        <v>0</v>
      </c>
      <c r="AN17" s="33">
        <v>21</v>
      </c>
      <c r="AO17" s="33">
        <f>G17*0</f>
        <v>0</v>
      </c>
      <c r="AP17" s="33">
        <f>G17*(1-0)</f>
        <v>0</v>
      </c>
      <c r="AQ17" s="28" t="s">
        <v>7</v>
      </c>
      <c r="AV17" s="33">
        <f>AW17+AX17</f>
        <v>0</v>
      </c>
      <c r="AW17" s="33">
        <f>F17*AO17</f>
        <v>0</v>
      </c>
      <c r="AX17" s="33">
        <f>F17*AP17</f>
        <v>0</v>
      </c>
      <c r="AY17" s="34" t="s">
        <v>152</v>
      </c>
      <c r="AZ17" s="34" t="s">
        <v>161</v>
      </c>
      <c r="BA17" s="25" t="s">
        <v>166</v>
      </c>
      <c r="BC17" s="33">
        <f>AW17+AX17</f>
        <v>0</v>
      </c>
      <c r="BD17" s="33">
        <f>G17/(100-BE17)*100</f>
        <v>0</v>
      </c>
      <c r="BE17" s="33">
        <v>0</v>
      </c>
      <c r="BF17" s="33">
        <f>L17</f>
        <v>0</v>
      </c>
      <c r="BH17" s="16">
        <f>F17*AO17</f>
        <v>0</v>
      </c>
      <c r="BI17" s="16">
        <f>F17*AP17</f>
        <v>0</v>
      </c>
      <c r="BJ17" s="16">
        <f>F17*G17</f>
        <v>0</v>
      </c>
    </row>
    <row r="18" spans="1:62" ht="12.75">
      <c r="A18" s="4" t="s">
        <v>11</v>
      </c>
      <c r="B18" s="4"/>
      <c r="C18" s="4" t="s">
        <v>42</v>
      </c>
      <c r="D18" s="4" t="s">
        <v>80</v>
      </c>
      <c r="E18" s="4" t="s">
        <v>117</v>
      </c>
      <c r="F18" s="16">
        <v>3.2</v>
      </c>
      <c r="G18" s="16"/>
      <c r="H18" s="16">
        <f>F18*AO18</f>
        <v>0</v>
      </c>
      <c r="I18" s="16">
        <f>F18*AP18</f>
        <v>0</v>
      </c>
      <c r="J18" s="16">
        <f>F18*G18</f>
        <v>0</v>
      </c>
      <c r="K18" s="16">
        <v>0</v>
      </c>
      <c r="L18" s="16">
        <f>F18*K18</f>
        <v>0</v>
      </c>
      <c r="M18" s="28" t="s">
        <v>139</v>
      </c>
      <c r="Z18" s="33">
        <f>IF(AQ18="5",BJ18,0)</f>
        <v>0</v>
      </c>
      <c r="AB18" s="33">
        <f>IF(AQ18="1",BH18,0)</f>
        <v>0</v>
      </c>
      <c r="AC18" s="33">
        <f>IF(AQ18="1",BI18,0)</f>
        <v>0</v>
      </c>
      <c r="AD18" s="33">
        <f>IF(AQ18="7",BH18,0)</f>
        <v>0</v>
      </c>
      <c r="AE18" s="33">
        <f>IF(AQ18="7",BI18,0)</f>
        <v>0</v>
      </c>
      <c r="AF18" s="33">
        <f>IF(AQ18="2",BH18,0)</f>
        <v>0</v>
      </c>
      <c r="AG18" s="33">
        <f>IF(AQ18="2",BI18,0)</f>
        <v>0</v>
      </c>
      <c r="AH18" s="33">
        <f>IF(AQ18="0",BJ18,0)</f>
        <v>0</v>
      </c>
      <c r="AI18" s="25"/>
      <c r="AJ18" s="16">
        <f>IF(AN18=0,J18,0)</f>
        <v>0</v>
      </c>
      <c r="AK18" s="16">
        <f>IF(AN18=15,J18,0)</f>
        <v>0</v>
      </c>
      <c r="AL18" s="16">
        <f>IF(AN18=21,J18,0)</f>
        <v>0</v>
      </c>
      <c r="AN18" s="33">
        <v>21</v>
      </c>
      <c r="AO18" s="33">
        <f>G18*0</f>
        <v>0</v>
      </c>
      <c r="AP18" s="33">
        <f>G18*(1-0)</f>
        <v>0</v>
      </c>
      <c r="AQ18" s="28" t="s">
        <v>7</v>
      </c>
      <c r="AV18" s="33">
        <f>AW18+AX18</f>
        <v>0</v>
      </c>
      <c r="AW18" s="33">
        <f>F18*AO18</f>
        <v>0</v>
      </c>
      <c r="AX18" s="33">
        <f>F18*AP18</f>
        <v>0</v>
      </c>
      <c r="AY18" s="34" t="s">
        <v>152</v>
      </c>
      <c r="AZ18" s="34" t="s">
        <v>161</v>
      </c>
      <c r="BA18" s="25" t="s">
        <v>166</v>
      </c>
      <c r="BC18" s="33">
        <f>AW18+AX18</f>
        <v>0</v>
      </c>
      <c r="BD18" s="33">
        <f>G18/(100-BE18)*100</f>
        <v>0</v>
      </c>
      <c r="BE18" s="33">
        <v>0</v>
      </c>
      <c r="BF18" s="33">
        <f>L18</f>
        <v>0</v>
      </c>
      <c r="BH18" s="16">
        <f>F18*AO18</f>
        <v>0</v>
      </c>
      <c r="BI18" s="16">
        <f>F18*AP18</f>
        <v>0</v>
      </c>
      <c r="BJ18" s="16">
        <f>F18*G18</f>
        <v>0</v>
      </c>
    </row>
    <row r="19" spans="1:62" ht="12.75">
      <c r="A19" s="4" t="s">
        <v>12</v>
      </c>
      <c r="B19" s="4"/>
      <c r="C19" s="4" t="s">
        <v>43</v>
      </c>
      <c r="D19" s="4" t="s">
        <v>81</v>
      </c>
      <c r="E19" s="4" t="s">
        <v>117</v>
      </c>
      <c r="F19" s="16">
        <v>16</v>
      </c>
      <c r="G19" s="16"/>
      <c r="H19" s="16">
        <f>F19*AO19</f>
        <v>0</v>
      </c>
      <c r="I19" s="16">
        <f>F19*AP19</f>
        <v>0</v>
      </c>
      <c r="J19" s="16">
        <f>F19*G19</f>
        <v>0</v>
      </c>
      <c r="K19" s="16">
        <v>0</v>
      </c>
      <c r="L19" s="16">
        <f>F19*K19</f>
        <v>0</v>
      </c>
      <c r="M19" s="28" t="s">
        <v>139</v>
      </c>
      <c r="Z19" s="33">
        <f>IF(AQ19="5",BJ19,0)</f>
        <v>0</v>
      </c>
      <c r="AB19" s="33">
        <f>IF(AQ19="1",BH19,0)</f>
        <v>0</v>
      </c>
      <c r="AC19" s="33">
        <f>IF(AQ19="1",BI19,0)</f>
        <v>0</v>
      </c>
      <c r="AD19" s="33">
        <f>IF(AQ19="7",BH19,0)</f>
        <v>0</v>
      </c>
      <c r="AE19" s="33">
        <f>IF(AQ19="7",BI19,0)</f>
        <v>0</v>
      </c>
      <c r="AF19" s="33">
        <f>IF(AQ19="2",BH19,0)</f>
        <v>0</v>
      </c>
      <c r="AG19" s="33">
        <f>IF(AQ19="2",BI19,0)</f>
        <v>0</v>
      </c>
      <c r="AH19" s="33">
        <f>IF(AQ19="0",BJ19,0)</f>
        <v>0</v>
      </c>
      <c r="AI19" s="25"/>
      <c r="AJ19" s="16">
        <f>IF(AN19=0,J19,0)</f>
        <v>0</v>
      </c>
      <c r="AK19" s="16">
        <f>IF(AN19=15,J19,0)</f>
        <v>0</v>
      </c>
      <c r="AL19" s="16">
        <f>IF(AN19=21,J19,0)</f>
        <v>0</v>
      </c>
      <c r="AN19" s="33">
        <v>21</v>
      </c>
      <c r="AO19" s="33">
        <f>G19*0</f>
        <v>0</v>
      </c>
      <c r="AP19" s="33">
        <f>G19*(1-0)</f>
        <v>0</v>
      </c>
      <c r="AQ19" s="28" t="s">
        <v>7</v>
      </c>
      <c r="AV19" s="33">
        <f>AW19+AX19</f>
        <v>0</v>
      </c>
      <c r="AW19" s="33">
        <f>F19*AO19</f>
        <v>0</v>
      </c>
      <c r="AX19" s="33">
        <f>F19*AP19</f>
        <v>0</v>
      </c>
      <c r="AY19" s="34" t="s">
        <v>152</v>
      </c>
      <c r="AZ19" s="34" t="s">
        <v>161</v>
      </c>
      <c r="BA19" s="25" t="s">
        <v>166</v>
      </c>
      <c r="BC19" s="33">
        <f>AW19+AX19</f>
        <v>0</v>
      </c>
      <c r="BD19" s="33">
        <f>G19/(100-BE19)*100</f>
        <v>0</v>
      </c>
      <c r="BE19" s="33">
        <v>0</v>
      </c>
      <c r="BF19" s="33">
        <f>L19</f>
        <v>0</v>
      </c>
      <c r="BH19" s="16">
        <f>F19*AO19</f>
        <v>0</v>
      </c>
      <c r="BI19" s="16">
        <f>F19*AP19</f>
        <v>0</v>
      </c>
      <c r="BJ19" s="16">
        <f>F19*G19</f>
        <v>0</v>
      </c>
    </row>
    <row r="20" spans="1:62" ht="12.75">
      <c r="A20" s="4" t="s">
        <v>13</v>
      </c>
      <c r="B20" s="4"/>
      <c r="C20" s="4" t="s">
        <v>44</v>
      </c>
      <c r="D20" s="4" t="s">
        <v>82</v>
      </c>
      <c r="E20" s="4" t="s">
        <v>117</v>
      </c>
      <c r="F20" s="16">
        <v>3.2</v>
      </c>
      <c r="G20" s="16"/>
      <c r="H20" s="16">
        <f>F20*AO20</f>
        <v>0</v>
      </c>
      <c r="I20" s="16">
        <f>F20*AP20</f>
        <v>0</v>
      </c>
      <c r="J20" s="16">
        <f>F20*G20</f>
        <v>0</v>
      </c>
      <c r="K20" s="16">
        <v>0</v>
      </c>
      <c r="L20" s="16">
        <f>F20*K20</f>
        <v>0</v>
      </c>
      <c r="M20" s="28" t="s">
        <v>139</v>
      </c>
      <c r="Z20" s="33">
        <f>IF(AQ20="5",BJ20,0)</f>
        <v>0</v>
      </c>
      <c r="AB20" s="33">
        <f>IF(AQ20="1",BH20,0)</f>
        <v>0</v>
      </c>
      <c r="AC20" s="33">
        <f>IF(AQ20="1",BI20,0)</f>
        <v>0</v>
      </c>
      <c r="AD20" s="33">
        <f>IF(AQ20="7",BH20,0)</f>
        <v>0</v>
      </c>
      <c r="AE20" s="33">
        <f>IF(AQ20="7",BI20,0)</f>
        <v>0</v>
      </c>
      <c r="AF20" s="33">
        <f>IF(AQ20="2",BH20,0)</f>
        <v>0</v>
      </c>
      <c r="AG20" s="33">
        <f>IF(AQ20="2",BI20,0)</f>
        <v>0</v>
      </c>
      <c r="AH20" s="33">
        <f>IF(AQ20="0",BJ20,0)</f>
        <v>0</v>
      </c>
      <c r="AI20" s="25"/>
      <c r="AJ20" s="16">
        <f>IF(AN20=0,J20,0)</f>
        <v>0</v>
      </c>
      <c r="AK20" s="16">
        <f>IF(AN20=15,J20,0)</f>
        <v>0</v>
      </c>
      <c r="AL20" s="16">
        <f>IF(AN20=21,J20,0)</f>
        <v>0</v>
      </c>
      <c r="AN20" s="33">
        <v>21</v>
      </c>
      <c r="AO20" s="33">
        <f>G20*0</f>
        <v>0</v>
      </c>
      <c r="AP20" s="33">
        <f>G20*(1-0)</f>
        <v>0</v>
      </c>
      <c r="AQ20" s="28" t="s">
        <v>7</v>
      </c>
      <c r="AV20" s="33">
        <f>AW20+AX20</f>
        <v>0</v>
      </c>
      <c r="AW20" s="33">
        <f>F20*AO20</f>
        <v>0</v>
      </c>
      <c r="AX20" s="33">
        <f>F20*AP20</f>
        <v>0</v>
      </c>
      <c r="AY20" s="34" t="s">
        <v>152</v>
      </c>
      <c r="AZ20" s="34" t="s">
        <v>161</v>
      </c>
      <c r="BA20" s="25" t="s">
        <v>166</v>
      </c>
      <c r="BC20" s="33">
        <f>AW20+AX20</f>
        <v>0</v>
      </c>
      <c r="BD20" s="33">
        <f>G20/(100-BE20)*100</f>
        <v>0</v>
      </c>
      <c r="BE20" s="33">
        <v>0</v>
      </c>
      <c r="BF20" s="33">
        <f>L20</f>
        <v>0</v>
      </c>
      <c r="BH20" s="16">
        <f>F20*AO20</f>
        <v>0</v>
      </c>
      <c r="BI20" s="16">
        <f>F20*AP20</f>
        <v>0</v>
      </c>
      <c r="BJ20" s="16">
        <f>F20*G20</f>
        <v>0</v>
      </c>
    </row>
    <row r="21" spans="1:47" ht="12.75">
      <c r="A21" s="5"/>
      <c r="B21" s="13"/>
      <c r="C21" s="13" t="s">
        <v>23</v>
      </c>
      <c r="D21" s="13" t="s">
        <v>83</v>
      </c>
      <c r="E21" s="5" t="s">
        <v>6</v>
      </c>
      <c r="F21" s="5" t="s">
        <v>6</v>
      </c>
      <c r="G21" s="5" t="s">
        <v>6</v>
      </c>
      <c r="H21" s="36">
        <f>SUM(H22:H22)</f>
        <v>0</v>
      </c>
      <c r="I21" s="36">
        <f>SUM(I22:I22)</f>
        <v>0</v>
      </c>
      <c r="J21" s="36">
        <f>SUM(J22:J22)</f>
        <v>0</v>
      </c>
      <c r="K21" s="25"/>
      <c r="L21" s="36">
        <f>SUM(L22:L22)</f>
        <v>0</v>
      </c>
      <c r="M21" s="25"/>
      <c r="AI21" s="25"/>
      <c r="AS21" s="36">
        <f>SUM(AJ22:AJ22)</f>
        <v>0</v>
      </c>
      <c r="AT21" s="36">
        <f>SUM(AK22:AK22)</f>
        <v>0</v>
      </c>
      <c r="AU21" s="36">
        <f>SUM(AL22:AL22)</f>
        <v>0</v>
      </c>
    </row>
    <row r="22" spans="1:62" ht="12.75">
      <c r="A22" s="4" t="s">
        <v>14</v>
      </c>
      <c r="B22" s="4"/>
      <c r="C22" s="4" t="s">
        <v>45</v>
      </c>
      <c r="D22" s="4" t="s">
        <v>84</v>
      </c>
      <c r="E22" s="4" t="s">
        <v>117</v>
      </c>
      <c r="F22" s="16">
        <v>20</v>
      </c>
      <c r="G22" s="16"/>
      <c r="H22" s="16">
        <f>F22*AO22</f>
        <v>0</v>
      </c>
      <c r="I22" s="16">
        <f>F22*AP22</f>
        <v>0</v>
      </c>
      <c r="J22" s="16">
        <f>F22*G22</f>
        <v>0</v>
      </c>
      <c r="K22" s="16">
        <v>0</v>
      </c>
      <c r="L22" s="16">
        <f>F22*K22</f>
        <v>0</v>
      </c>
      <c r="M22" s="28" t="s">
        <v>139</v>
      </c>
      <c r="Z22" s="33">
        <f>IF(AQ22="5",BJ22,0)</f>
        <v>0</v>
      </c>
      <c r="AB22" s="33">
        <f>IF(AQ22="1",BH22,0)</f>
        <v>0</v>
      </c>
      <c r="AC22" s="33">
        <f>IF(AQ22="1",BI22,0)</f>
        <v>0</v>
      </c>
      <c r="AD22" s="33">
        <f>IF(AQ22="7",BH22,0)</f>
        <v>0</v>
      </c>
      <c r="AE22" s="33">
        <f>IF(AQ22="7",BI22,0)</f>
        <v>0</v>
      </c>
      <c r="AF22" s="33">
        <f>IF(AQ22="2",BH22,0)</f>
        <v>0</v>
      </c>
      <c r="AG22" s="33">
        <f>IF(AQ22="2",BI22,0)</f>
        <v>0</v>
      </c>
      <c r="AH22" s="33">
        <f>IF(AQ22="0",BJ22,0)</f>
        <v>0</v>
      </c>
      <c r="AI22" s="25"/>
      <c r="AJ22" s="16">
        <f>IF(AN22=0,J22,0)</f>
        <v>0</v>
      </c>
      <c r="AK22" s="16">
        <f>IF(AN22=15,J22,0)</f>
        <v>0</v>
      </c>
      <c r="AL22" s="16">
        <f>IF(AN22=21,J22,0)</f>
        <v>0</v>
      </c>
      <c r="AN22" s="33">
        <v>21</v>
      </c>
      <c r="AO22" s="33">
        <f>G22*0</f>
        <v>0</v>
      </c>
      <c r="AP22" s="33">
        <f>G22*(1-0)</f>
        <v>0</v>
      </c>
      <c r="AQ22" s="28" t="s">
        <v>7</v>
      </c>
      <c r="AV22" s="33">
        <f>AW22+AX22</f>
        <v>0</v>
      </c>
      <c r="AW22" s="33">
        <f>F22*AO22</f>
        <v>0</v>
      </c>
      <c r="AX22" s="33">
        <f>F22*AP22</f>
        <v>0</v>
      </c>
      <c r="AY22" s="34" t="s">
        <v>153</v>
      </c>
      <c r="AZ22" s="34" t="s">
        <v>161</v>
      </c>
      <c r="BA22" s="25" t="s">
        <v>166</v>
      </c>
      <c r="BC22" s="33">
        <f>AW22+AX22</f>
        <v>0</v>
      </c>
      <c r="BD22" s="33">
        <f>G22/(100-BE22)*100</f>
        <v>0</v>
      </c>
      <c r="BE22" s="33">
        <v>0</v>
      </c>
      <c r="BF22" s="33">
        <f>L22</f>
        <v>0</v>
      </c>
      <c r="BH22" s="16">
        <f>F22*AO22</f>
        <v>0</v>
      </c>
      <c r="BI22" s="16">
        <f>F22*AP22</f>
        <v>0</v>
      </c>
      <c r="BJ22" s="16">
        <f>F22*G22</f>
        <v>0</v>
      </c>
    </row>
    <row r="23" spans="1:47" ht="12.75">
      <c r="A23" s="5"/>
      <c r="B23" s="13"/>
      <c r="C23" s="13" t="s">
        <v>46</v>
      </c>
      <c r="D23" s="13" t="s">
        <v>85</v>
      </c>
      <c r="E23" s="5" t="s">
        <v>6</v>
      </c>
      <c r="F23" s="5" t="s">
        <v>6</v>
      </c>
      <c r="G23" s="5" t="s">
        <v>6</v>
      </c>
      <c r="H23" s="36">
        <f>SUM(H24:H24)</f>
        <v>0</v>
      </c>
      <c r="I23" s="36">
        <f>SUM(I24:I24)</f>
        <v>0</v>
      </c>
      <c r="J23" s="36">
        <f>SUM(J24:J24)</f>
        <v>0</v>
      </c>
      <c r="K23" s="25"/>
      <c r="L23" s="36">
        <f>SUM(L24:L24)</f>
        <v>0.09082</v>
      </c>
      <c r="M23" s="25"/>
      <c r="AI23" s="25"/>
      <c r="AS23" s="36">
        <f>SUM(AJ24:AJ24)</f>
        <v>0</v>
      </c>
      <c r="AT23" s="36">
        <f>SUM(AK24:AK24)</f>
        <v>0</v>
      </c>
      <c r="AU23" s="36">
        <f>SUM(AL24:AL24)</f>
        <v>0</v>
      </c>
    </row>
    <row r="24" spans="1:62" ht="12.75">
      <c r="A24" s="4" t="s">
        <v>15</v>
      </c>
      <c r="B24" s="4"/>
      <c r="C24" s="4" t="s">
        <v>47</v>
      </c>
      <c r="D24" s="4" t="s">
        <v>86</v>
      </c>
      <c r="E24" s="4" t="s">
        <v>118</v>
      </c>
      <c r="F24" s="16">
        <v>1</v>
      </c>
      <c r="G24" s="16"/>
      <c r="H24" s="16">
        <f>F24*AO24</f>
        <v>0</v>
      </c>
      <c r="I24" s="16">
        <f>F24*AP24</f>
        <v>0</v>
      </c>
      <c r="J24" s="16">
        <f>F24*G24</f>
        <v>0</v>
      </c>
      <c r="K24" s="16">
        <v>0.09082</v>
      </c>
      <c r="L24" s="16">
        <f>F24*K24</f>
        <v>0.09082</v>
      </c>
      <c r="M24" s="28" t="s">
        <v>139</v>
      </c>
      <c r="Z24" s="33">
        <f>IF(AQ24="5",BJ24,0)</f>
        <v>0</v>
      </c>
      <c r="AB24" s="33">
        <f>IF(AQ24="1",BH24,0)</f>
        <v>0</v>
      </c>
      <c r="AC24" s="33">
        <f>IF(AQ24="1",BI24,0)</f>
        <v>0</v>
      </c>
      <c r="AD24" s="33">
        <f>IF(AQ24="7",BH24,0)</f>
        <v>0</v>
      </c>
      <c r="AE24" s="33">
        <f>IF(AQ24="7",BI24,0)</f>
        <v>0</v>
      </c>
      <c r="AF24" s="33">
        <f>IF(AQ24="2",BH24,0)</f>
        <v>0</v>
      </c>
      <c r="AG24" s="33">
        <f>IF(AQ24="2",BI24,0)</f>
        <v>0</v>
      </c>
      <c r="AH24" s="33">
        <f>IF(AQ24="0",BJ24,0)</f>
        <v>0</v>
      </c>
      <c r="AI24" s="25"/>
      <c r="AJ24" s="16">
        <f>IF(AN24=0,J24,0)</f>
        <v>0</v>
      </c>
      <c r="AK24" s="16">
        <f>IF(AN24=15,J24,0)</f>
        <v>0</v>
      </c>
      <c r="AL24" s="16">
        <f>IF(AN24=21,J24,0)</f>
        <v>0</v>
      </c>
      <c r="AN24" s="33">
        <v>21</v>
      </c>
      <c r="AO24" s="33">
        <f>G24*0.233053892215569</f>
        <v>0</v>
      </c>
      <c r="AP24" s="33">
        <f>G24*(1-0.233053892215569)</f>
        <v>0</v>
      </c>
      <c r="AQ24" s="28" t="s">
        <v>7</v>
      </c>
      <c r="AV24" s="33">
        <f>AW24+AX24</f>
        <v>0</v>
      </c>
      <c r="AW24" s="33">
        <f>F24*AO24</f>
        <v>0</v>
      </c>
      <c r="AX24" s="33">
        <f>F24*AP24</f>
        <v>0</v>
      </c>
      <c r="AY24" s="34" t="s">
        <v>154</v>
      </c>
      <c r="AZ24" s="34" t="s">
        <v>162</v>
      </c>
      <c r="BA24" s="25" t="s">
        <v>166</v>
      </c>
      <c r="BC24" s="33">
        <f>AW24+AX24</f>
        <v>0</v>
      </c>
      <c r="BD24" s="33">
        <f>G24/(100-BE24)*100</f>
        <v>0</v>
      </c>
      <c r="BE24" s="33">
        <v>0</v>
      </c>
      <c r="BF24" s="33">
        <f>L24</f>
        <v>0.09082</v>
      </c>
      <c r="BH24" s="16">
        <f>F24*AO24</f>
        <v>0</v>
      </c>
      <c r="BI24" s="16">
        <f>F24*AP24</f>
        <v>0</v>
      </c>
      <c r="BJ24" s="16">
        <f>F24*G24</f>
        <v>0</v>
      </c>
    </row>
    <row r="25" spans="1:47" ht="12.75">
      <c r="A25" s="5"/>
      <c r="B25" s="13"/>
      <c r="C25" s="13" t="s">
        <v>48</v>
      </c>
      <c r="D25" s="13" t="s">
        <v>87</v>
      </c>
      <c r="E25" s="5" t="s">
        <v>6</v>
      </c>
      <c r="F25" s="5" t="s">
        <v>6</v>
      </c>
      <c r="G25" s="5" t="s">
        <v>6</v>
      </c>
      <c r="H25" s="36">
        <f>SUM(H26:H28)</f>
        <v>0</v>
      </c>
      <c r="I25" s="36">
        <f>SUM(I26:I28)</f>
        <v>0</v>
      </c>
      <c r="J25" s="36">
        <f>SUM(J26:J28)</f>
        <v>0</v>
      </c>
      <c r="K25" s="25"/>
      <c r="L25" s="36">
        <f>SUM(L26:L28)</f>
        <v>0.00034</v>
      </c>
      <c r="M25" s="25"/>
      <c r="AI25" s="25"/>
      <c r="AS25" s="36">
        <f>SUM(AJ26:AJ28)</f>
        <v>0</v>
      </c>
      <c r="AT25" s="36">
        <f>SUM(AK26:AK28)</f>
        <v>0</v>
      </c>
      <c r="AU25" s="36">
        <f>SUM(AL26:AL28)</f>
        <v>0</v>
      </c>
    </row>
    <row r="26" spans="1:62" ht="12.75">
      <c r="A26" s="4" t="s">
        <v>16</v>
      </c>
      <c r="B26" s="4"/>
      <c r="C26" s="4" t="s">
        <v>49</v>
      </c>
      <c r="D26" s="4" t="s">
        <v>88</v>
      </c>
      <c r="E26" s="4" t="s">
        <v>119</v>
      </c>
      <c r="F26" s="16">
        <v>5</v>
      </c>
      <c r="G26" s="16"/>
      <c r="H26" s="16">
        <f>F26*AO26</f>
        <v>0</v>
      </c>
      <c r="I26" s="16">
        <f>F26*AP26</f>
        <v>0</v>
      </c>
      <c r="J26" s="16">
        <f>F26*G26</f>
        <v>0</v>
      </c>
      <c r="K26" s="16">
        <v>1E-05</v>
      </c>
      <c r="L26" s="16">
        <f>F26*K26</f>
        <v>5E-05</v>
      </c>
      <c r="M26" s="28" t="s">
        <v>139</v>
      </c>
      <c r="Z26" s="33">
        <f>IF(AQ26="5",BJ26,0)</f>
        <v>0</v>
      </c>
      <c r="AB26" s="33">
        <f>IF(AQ26="1",BH26,0)</f>
        <v>0</v>
      </c>
      <c r="AC26" s="33">
        <f>IF(AQ26="1",BI26,0)</f>
        <v>0</v>
      </c>
      <c r="AD26" s="33">
        <f>IF(AQ26="7",BH26,0)</f>
        <v>0</v>
      </c>
      <c r="AE26" s="33">
        <f>IF(AQ26="7",BI26,0)</f>
        <v>0</v>
      </c>
      <c r="AF26" s="33">
        <f>IF(AQ26="2",BH26,0)</f>
        <v>0</v>
      </c>
      <c r="AG26" s="33">
        <f>IF(AQ26="2",BI26,0)</f>
        <v>0</v>
      </c>
      <c r="AH26" s="33">
        <f>IF(AQ26="0",BJ26,0)</f>
        <v>0</v>
      </c>
      <c r="AI26" s="25"/>
      <c r="AJ26" s="16">
        <f>IF(AN26=0,J26,0)</f>
        <v>0</v>
      </c>
      <c r="AK26" s="16">
        <f>IF(AN26=15,J26,0)</f>
        <v>0</v>
      </c>
      <c r="AL26" s="16">
        <f>IF(AN26=21,J26,0)</f>
        <v>0</v>
      </c>
      <c r="AN26" s="33">
        <v>21</v>
      </c>
      <c r="AO26" s="33">
        <f>G26*0.00463320463320463</f>
        <v>0</v>
      </c>
      <c r="AP26" s="33">
        <f>G26*(1-0.00463320463320463)</f>
        <v>0</v>
      </c>
      <c r="AQ26" s="28" t="s">
        <v>7</v>
      </c>
      <c r="AV26" s="33">
        <f>AW26+AX26</f>
        <v>0</v>
      </c>
      <c r="AW26" s="33">
        <f>F26*AO26</f>
        <v>0</v>
      </c>
      <c r="AX26" s="33">
        <f>F26*AP26</f>
        <v>0</v>
      </c>
      <c r="AY26" s="34" t="s">
        <v>155</v>
      </c>
      <c r="AZ26" s="34" t="s">
        <v>163</v>
      </c>
      <c r="BA26" s="25" t="s">
        <v>166</v>
      </c>
      <c r="BC26" s="33">
        <f>AW26+AX26</f>
        <v>0</v>
      </c>
      <c r="BD26" s="33">
        <f>G26/(100-BE26)*100</f>
        <v>0</v>
      </c>
      <c r="BE26" s="33">
        <v>0</v>
      </c>
      <c r="BF26" s="33">
        <f>L26</f>
        <v>5E-05</v>
      </c>
      <c r="BH26" s="16">
        <f>F26*AO26</f>
        <v>0</v>
      </c>
      <c r="BI26" s="16">
        <f>F26*AP26</f>
        <v>0</v>
      </c>
      <c r="BJ26" s="16">
        <f>F26*G26</f>
        <v>0</v>
      </c>
    </row>
    <row r="27" spans="1:62" ht="12.75">
      <c r="A27" s="4" t="s">
        <v>17</v>
      </c>
      <c r="B27" s="4"/>
      <c r="C27" s="4" t="s">
        <v>50</v>
      </c>
      <c r="D27" s="4" t="s">
        <v>89</v>
      </c>
      <c r="E27" s="4" t="s">
        <v>118</v>
      </c>
      <c r="F27" s="16">
        <v>1</v>
      </c>
      <c r="G27" s="16"/>
      <c r="H27" s="16">
        <f>F27*AO27</f>
        <v>0</v>
      </c>
      <c r="I27" s="16">
        <f>F27*AP27</f>
        <v>0</v>
      </c>
      <c r="J27" s="16">
        <f>F27*G27</f>
        <v>0</v>
      </c>
      <c r="K27" s="16">
        <v>0.00019</v>
      </c>
      <c r="L27" s="16">
        <f>F27*K27</f>
        <v>0.00019</v>
      </c>
      <c r="M27" s="28" t="s">
        <v>139</v>
      </c>
      <c r="Z27" s="33">
        <f>IF(AQ27="5",BJ27,0)</f>
        <v>0</v>
      </c>
      <c r="AB27" s="33">
        <f>IF(AQ27="1",BH27,0)</f>
        <v>0</v>
      </c>
      <c r="AC27" s="33">
        <f>IF(AQ27="1",BI27,0)</f>
        <v>0</v>
      </c>
      <c r="AD27" s="33">
        <f>IF(AQ27="7",BH27,0)</f>
        <v>0</v>
      </c>
      <c r="AE27" s="33">
        <f>IF(AQ27="7",BI27,0)</f>
        <v>0</v>
      </c>
      <c r="AF27" s="33">
        <f>IF(AQ27="2",BH27,0)</f>
        <v>0</v>
      </c>
      <c r="AG27" s="33">
        <f>IF(AQ27="2",BI27,0)</f>
        <v>0</v>
      </c>
      <c r="AH27" s="33">
        <f>IF(AQ27="0",BJ27,0)</f>
        <v>0</v>
      </c>
      <c r="AI27" s="25"/>
      <c r="AJ27" s="16">
        <f>IF(AN27=0,J27,0)</f>
        <v>0</v>
      </c>
      <c r="AK27" s="16">
        <f>IF(AN27=15,J27,0)</f>
        <v>0</v>
      </c>
      <c r="AL27" s="16">
        <f>IF(AN27=21,J27,0)</f>
        <v>0</v>
      </c>
      <c r="AN27" s="33">
        <v>21</v>
      </c>
      <c r="AO27" s="33">
        <f>G27*0.0119143876337693</f>
        <v>0</v>
      </c>
      <c r="AP27" s="33">
        <f>G27*(1-0.0119143876337693)</f>
        <v>0</v>
      </c>
      <c r="AQ27" s="28" t="s">
        <v>7</v>
      </c>
      <c r="AV27" s="33">
        <f>AW27+AX27</f>
        <v>0</v>
      </c>
      <c r="AW27" s="33">
        <f>F27*AO27</f>
        <v>0</v>
      </c>
      <c r="AX27" s="33">
        <f>F27*AP27</f>
        <v>0</v>
      </c>
      <c r="AY27" s="34" t="s">
        <v>155</v>
      </c>
      <c r="AZ27" s="34" t="s">
        <v>163</v>
      </c>
      <c r="BA27" s="25" t="s">
        <v>166</v>
      </c>
      <c r="BC27" s="33">
        <f>AW27+AX27</f>
        <v>0</v>
      </c>
      <c r="BD27" s="33">
        <f>G27/(100-BE27)*100</f>
        <v>0</v>
      </c>
      <c r="BE27" s="33">
        <v>0</v>
      </c>
      <c r="BF27" s="33">
        <f>L27</f>
        <v>0.00019</v>
      </c>
      <c r="BH27" s="16">
        <f>F27*AO27</f>
        <v>0</v>
      </c>
      <c r="BI27" s="16">
        <f>F27*AP27</f>
        <v>0</v>
      </c>
      <c r="BJ27" s="16">
        <f>F27*G27</f>
        <v>0</v>
      </c>
    </row>
    <row r="28" spans="1:62" ht="12.75">
      <c r="A28" s="4" t="s">
        <v>18</v>
      </c>
      <c r="B28" s="4"/>
      <c r="C28" s="4" t="s">
        <v>51</v>
      </c>
      <c r="D28" s="4" t="s">
        <v>90</v>
      </c>
      <c r="E28" s="4" t="s">
        <v>119</v>
      </c>
      <c r="F28" s="16">
        <v>5</v>
      </c>
      <c r="G28" s="16"/>
      <c r="H28" s="16">
        <f>F28*AO28</f>
        <v>0</v>
      </c>
      <c r="I28" s="16">
        <f>F28*AP28</f>
        <v>0</v>
      </c>
      <c r="J28" s="16">
        <f>F28*G28</f>
        <v>0</v>
      </c>
      <c r="K28" s="16">
        <v>2E-05</v>
      </c>
      <c r="L28" s="16">
        <f>F28*K28</f>
        <v>0.0001</v>
      </c>
      <c r="M28" s="28" t="s">
        <v>139</v>
      </c>
      <c r="Z28" s="33">
        <f>IF(AQ28="5",BJ28,0)</f>
        <v>0</v>
      </c>
      <c r="AB28" s="33">
        <f>IF(AQ28="1",BH28,0)</f>
        <v>0</v>
      </c>
      <c r="AC28" s="33">
        <f>IF(AQ28="1",BI28,0)</f>
        <v>0</v>
      </c>
      <c r="AD28" s="33">
        <f>IF(AQ28="7",BH28,0)</f>
        <v>0</v>
      </c>
      <c r="AE28" s="33">
        <f>IF(AQ28="7",BI28,0)</f>
        <v>0</v>
      </c>
      <c r="AF28" s="33">
        <f>IF(AQ28="2",BH28,0)</f>
        <v>0</v>
      </c>
      <c r="AG28" s="33">
        <f>IF(AQ28="2",BI28,0)</f>
        <v>0</v>
      </c>
      <c r="AH28" s="33">
        <f>IF(AQ28="0",BJ28,0)</f>
        <v>0</v>
      </c>
      <c r="AI28" s="25"/>
      <c r="AJ28" s="16">
        <f>IF(AN28=0,J28,0)</f>
        <v>0</v>
      </c>
      <c r="AK28" s="16">
        <f>IF(AN28=15,J28,0)</f>
        <v>0</v>
      </c>
      <c r="AL28" s="16">
        <f>IF(AN28=21,J28,0)</f>
        <v>0</v>
      </c>
      <c r="AN28" s="33">
        <v>21</v>
      </c>
      <c r="AO28" s="33">
        <f>G28*0.00433460076045627</f>
        <v>0</v>
      </c>
      <c r="AP28" s="33">
        <f>G28*(1-0.00433460076045627)</f>
        <v>0</v>
      </c>
      <c r="AQ28" s="28" t="s">
        <v>7</v>
      </c>
      <c r="AV28" s="33">
        <f>AW28+AX28</f>
        <v>0</v>
      </c>
      <c r="AW28" s="33">
        <f>F28*AO28</f>
        <v>0</v>
      </c>
      <c r="AX28" s="33">
        <f>F28*AP28</f>
        <v>0</v>
      </c>
      <c r="AY28" s="34" t="s">
        <v>155</v>
      </c>
      <c r="AZ28" s="34" t="s">
        <v>163</v>
      </c>
      <c r="BA28" s="25" t="s">
        <v>166</v>
      </c>
      <c r="BC28" s="33">
        <f>AW28+AX28</f>
        <v>0</v>
      </c>
      <c r="BD28" s="33">
        <f>G28/(100-BE28)*100</f>
        <v>0</v>
      </c>
      <c r="BE28" s="33">
        <v>0</v>
      </c>
      <c r="BF28" s="33">
        <f>L28</f>
        <v>0.0001</v>
      </c>
      <c r="BH28" s="16">
        <f>F28*AO28</f>
        <v>0</v>
      </c>
      <c r="BI28" s="16">
        <f>F28*AP28</f>
        <v>0</v>
      </c>
      <c r="BJ28" s="16">
        <f>F28*G28</f>
        <v>0</v>
      </c>
    </row>
    <row r="29" spans="1:47" ht="12.75">
      <c r="A29" s="5"/>
      <c r="B29" s="13"/>
      <c r="C29" s="13" t="s">
        <v>52</v>
      </c>
      <c r="D29" s="13" t="s">
        <v>91</v>
      </c>
      <c r="E29" s="5" t="s">
        <v>6</v>
      </c>
      <c r="F29" s="5" t="s">
        <v>6</v>
      </c>
      <c r="G29" s="5" t="s">
        <v>6</v>
      </c>
      <c r="H29" s="36">
        <f>SUM(H30:H32)</f>
        <v>0</v>
      </c>
      <c r="I29" s="36">
        <f>SUM(I30:I32)</f>
        <v>0</v>
      </c>
      <c r="J29" s="36">
        <f>SUM(J30:J32)</f>
        <v>0</v>
      </c>
      <c r="K29" s="25"/>
      <c r="L29" s="36">
        <f>SUM(L30:L32)</f>
        <v>10.719180000000001</v>
      </c>
      <c r="M29" s="25"/>
      <c r="AI29" s="25"/>
      <c r="AS29" s="36">
        <f>SUM(AJ30:AJ32)</f>
        <v>0</v>
      </c>
      <c r="AT29" s="36">
        <f>SUM(AK30:AK32)</f>
        <v>0</v>
      </c>
      <c r="AU29" s="36">
        <f>SUM(AL30:AL32)</f>
        <v>0</v>
      </c>
    </row>
    <row r="30" spans="1:62" ht="12.75">
      <c r="A30" s="4" t="s">
        <v>19</v>
      </c>
      <c r="B30" s="4"/>
      <c r="C30" s="4" t="s">
        <v>53</v>
      </c>
      <c r="D30" s="4" t="s">
        <v>92</v>
      </c>
      <c r="E30" s="4" t="s">
        <v>118</v>
      </c>
      <c r="F30" s="16">
        <v>1</v>
      </c>
      <c r="G30" s="16"/>
      <c r="H30" s="16">
        <f>F30*AO30</f>
        <v>0</v>
      </c>
      <c r="I30" s="16">
        <f>F30*AP30</f>
        <v>0</v>
      </c>
      <c r="J30" s="16">
        <f>F30*G30</f>
        <v>0</v>
      </c>
      <c r="K30" s="16">
        <v>10.14464</v>
      </c>
      <c r="L30" s="16">
        <f>F30*K30</f>
        <v>10.14464</v>
      </c>
      <c r="M30" s="28" t="s">
        <v>139</v>
      </c>
      <c r="Z30" s="33">
        <f>IF(AQ30="5",BJ30,0)</f>
        <v>0</v>
      </c>
      <c r="AB30" s="33">
        <f>IF(AQ30="1",BH30,0)</f>
        <v>0</v>
      </c>
      <c r="AC30" s="33">
        <f>IF(AQ30="1",BI30,0)</f>
        <v>0</v>
      </c>
      <c r="AD30" s="33">
        <f>IF(AQ30="7",BH30,0)</f>
        <v>0</v>
      </c>
      <c r="AE30" s="33">
        <f>IF(AQ30="7",BI30,0)</f>
        <v>0</v>
      </c>
      <c r="AF30" s="33">
        <f>IF(AQ30="2",BH30,0)</f>
        <v>0</v>
      </c>
      <c r="AG30" s="33">
        <f>IF(AQ30="2",BI30,0)</f>
        <v>0</v>
      </c>
      <c r="AH30" s="33">
        <f>IF(AQ30="0",BJ30,0)</f>
        <v>0</v>
      </c>
      <c r="AI30" s="25"/>
      <c r="AJ30" s="16">
        <f>IF(AN30=0,J30,0)</f>
        <v>0</v>
      </c>
      <c r="AK30" s="16">
        <f>IF(AN30=15,J30,0)</f>
        <v>0</v>
      </c>
      <c r="AL30" s="16">
        <f>IF(AN30=21,J30,0)</f>
        <v>0</v>
      </c>
      <c r="AN30" s="33">
        <v>21</v>
      </c>
      <c r="AO30" s="33">
        <f>G30*0.378770274743462</f>
        <v>0</v>
      </c>
      <c r="AP30" s="33">
        <f>G30*(1-0.378770274743462)</f>
        <v>0</v>
      </c>
      <c r="AQ30" s="28" t="s">
        <v>7</v>
      </c>
      <c r="AV30" s="33">
        <f>AW30+AX30</f>
        <v>0</v>
      </c>
      <c r="AW30" s="33">
        <f>F30*AO30</f>
        <v>0</v>
      </c>
      <c r="AX30" s="33">
        <f>F30*AP30</f>
        <v>0</v>
      </c>
      <c r="AY30" s="34" t="s">
        <v>156</v>
      </c>
      <c r="AZ30" s="34" t="s">
        <v>163</v>
      </c>
      <c r="BA30" s="25" t="s">
        <v>166</v>
      </c>
      <c r="BC30" s="33">
        <f>AW30+AX30</f>
        <v>0</v>
      </c>
      <c r="BD30" s="33">
        <f>G30/(100-BE30)*100</f>
        <v>0</v>
      </c>
      <c r="BE30" s="33">
        <v>0</v>
      </c>
      <c r="BF30" s="33">
        <f>L30</f>
        <v>10.14464</v>
      </c>
      <c r="BH30" s="16">
        <f>F30*AO30</f>
        <v>0</v>
      </c>
      <c r="BI30" s="16">
        <f>F30*AP30</f>
        <v>0</v>
      </c>
      <c r="BJ30" s="16">
        <f>F30*G30</f>
        <v>0</v>
      </c>
    </row>
    <row r="31" spans="1:62" ht="12.75">
      <c r="A31" s="4" t="s">
        <v>20</v>
      </c>
      <c r="B31" s="4"/>
      <c r="C31" s="4" t="s">
        <v>54</v>
      </c>
      <c r="D31" s="4" t="s">
        <v>93</v>
      </c>
      <c r="E31" s="4" t="s">
        <v>118</v>
      </c>
      <c r="F31" s="16">
        <v>1</v>
      </c>
      <c r="G31" s="16"/>
      <c r="H31" s="16">
        <f>F31*AO31</f>
        <v>0</v>
      </c>
      <c r="I31" s="16">
        <f>F31*AP31</f>
        <v>0</v>
      </c>
      <c r="J31" s="16">
        <f>F31*G31</f>
        <v>0</v>
      </c>
      <c r="K31" s="16">
        <v>0.16502</v>
      </c>
      <c r="L31" s="16">
        <f>F31*K31</f>
        <v>0.16502</v>
      </c>
      <c r="M31" s="28" t="s">
        <v>139</v>
      </c>
      <c r="Z31" s="33">
        <f>IF(AQ31="5",BJ31,0)</f>
        <v>0</v>
      </c>
      <c r="AB31" s="33">
        <f>IF(AQ31="1",BH31,0)</f>
        <v>0</v>
      </c>
      <c r="AC31" s="33">
        <f>IF(AQ31="1",BI31,0)</f>
        <v>0</v>
      </c>
      <c r="AD31" s="33">
        <f>IF(AQ31="7",BH31,0)</f>
        <v>0</v>
      </c>
      <c r="AE31" s="33">
        <f>IF(AQ31="7",BI31,0)</f>
        <v>0</v>
      </c>
      <c r="AF31" s="33">
        <f>IF(AQ31="2",BH31,0)</f>
        <v>0</v>
      </c>
      <c r="AG31" s="33">
        <f>IF(AQ31="2",BI31,0)</f>
        <v>0</v>
      </c>
      <c r="AH31" s="33">
        <f>IF(AQ31="0",BJ31,0)</f>
        <v>0</v>
      </c>
      <c r="AI31" s="25"/>
      <c r="AJ31" s="16">
        <f>IF(AN31=0,J31,0)</f>
        <v>0</v>
      </c>
      <c r="AK31" s="16">
        <f>IF(AN31=15,J31,0)</f>
        <v>0</v>
      </c>
      <c r="AL31" s="16">
        <f>IF(AN31=21,J31,0)</f>
        <v>0</v>
      </c>
      <c r="AN31" s="33">
        <v>21</v>
      </c>
      <c r="AO31" s="33">
        <f>G31*0.822348122866894</f>
        <v>0</v>
      </c>
      <c r="AP31" s="33">
        <f>G31*(1-0.822348122866894)</f>
        <v>0</v>
      </c>
      <c r="AQ31" s="28" t="s">
        <v>7</v>
      </c>
      <c r="AV31" s="33">
        <f>AW31+AX31</f>
        <v>0</v>
      </c>
      <c r="AW31" s="33">
        <f>F31*AO31</f>
        <v>0</v>
      </c>
      <c r="AX31" s="33">
        <f>F31*AP31</f>
        <v>0</v>
      </c>
      <c r="AY31" s="34" t="s">
        <v>156</v>
      </c>
      <c r="AZ31" s="34" t="s">
        <v>163</v>
      </c>
      <c r="BA31" s="25" t="s">
        <v>166</v>
      </c>
      <c r="BC31" s="33">
        <f>AW31+AX31</f>
        <v>0</v>
      </c>
      <c r="BD31" s="33">
        <f>G31/(100-BE31)*100</f>
        <v>0</v>
      </c>
      <c r="BE31" s="33">
        <v>0</v>
      </c>
      <c r="BF31" s="33">
        <f>L31</f>
        <v>0.16502</v>
      </c>
      <c r="BH31" s="16">
        <f>F31*AO31</f>
        <v>0</v>
      </c>
      <c r="BI31" s="16">
        <f>F31*AP31</f>
        <v>0</v>
      </c>
      <c r="BJ31" s="16">
        <f>F31*G31</f>
        <v>0</v>
      </c>
    </row>
    <row r="32" spans="1:62" ht="12.75">
      <c r="A32" s="4" t="s">
        <v>21</v>
      </c>
      <c r="B32" s="4"/>
      <c r="C32" s="4" t="s">
        <v>55</v>
      </c>
      <c r="D32" s="4" t="s">
        <v>94</v>
      </c>
      <c r="E32" s="4" t="s">
        <v>118</v>
      </c>
      <c r="F32" s="16">
        <v>1</v>
      </c>
      <c r="G32" s="16"/>
      <c r="H32" s="16">
        <f>F32*AO32</f>
        <v>0</v>
      </c>
      <c r="I32" s="16">
        <f>F32*AP32</f>
        <v>0</v>
      </c>
      <c r="J32" s="16">
        <f>F32*G32</f>
        <v>0</v>
      </c>
      <c r="K32" s="16">
        <v>0.40952</v>
      </c>
      <c r="L32" s="16">
        <f>F32*K32</f>
        <v>0.40952</v>
      </c>
      <c r="M32" s="28" t="s">
        <v>139</v>
      </c>
      <c r="Z32" s="33">
        <f>IF(AQ32="5",BJ32,0)</f>
        <v>0</v>
      </c>
      <c r="AB32" s="33">
        <f>IF(AQ32="1",BH32,0)</f>
        <v>0</v>
      </c>
      <c r="AC32" s="33">
        <f>IF(AQ32="1",BI32,0)</f>
        <v>0</v>
      </c>
      <c r="AD32" s="33">
        <f>IF(AQ32="7",BH32,0)</f>
        <v>0</v>
      </c>
      <c r="AE32" s="33">
        <f>IF(AQ32="7",BI32,0)</f>
        <v>0</v>
      </c>
      <c r="AF32" s="33">
        <f>IF(AQ32="2",BH32,0)</f>
        <v>0</v>
      </c>
      <c r="AG32" s="33">
        <f>IF(AQ32="2",BI32,0)</f>
        <v>0</v>
      </c>
      <c r="AH32" s="33">
        <f>IF(AQ32="0",BJ32,0)</f>
        <v>0</v>
      </c>
      <c r="AI32" s="25"/>
      <c r="AJ32" s="16">
        <f>IF(AN32=0,J32,0)</f>
        <v>0</v>
      </c>
      <c r="AK32" s="16">
        <f>IF(AN32=15,J32,0)</f>
        <v>0</v>
      </c>
      <c r="AL32" s="16">
        <f>IF(AN32=21,J32,0)</f>
        <v>0</v>
      </c>
      <c r="AN32" s="33">
        <v>21</v>
      </c>
      <c r="AO32" s="33">
        <f>G32*0.578294970883012</f>
        <v>0</v>
      </c>
      <c r="AP32" s="33">
        <f>G32*(1-0.578294970883012)</f>
        <v>0</v>
      </c>
      <c r="AQ32" s="28" t="s">
        <v>7</v>
      </c>
      <c r="AV32" s="33">
        <f>AW32+AX32</f>
        <v>0</v>
      </c>
      <c r="AW32" s="33">
        <f>F32*AO32</f>
        <v>0</v>
      </c>
      <c r="AX32" s="33">
        <f>F32*AP32</f>
        <v>0</v>
      </c>
      <c r="AY32" s="34" t="s">
        <v>156</v>
      </c>
      <c r="AZ32" s="34" t="s">
        <v>163</v>
      </c>
      <c r="BA32" s="25" t="s">
        <v>166</v>
      </c>
      <c r="BC32" s="33">
        <f>AW32+AX32</f>
        <v>0</v>
      </c>
      <c r="BD32" s="33">
        <f>G32/(100-BE32)*100</f>
        <v>0</v>
      </c>
      <c r="BE32" s="33">
        <v>0</v>
      </c>
      <c r="BF32" s="33">
        <f>L32</f>
        <v>0.40952</v>
      </c>
      <c r="BH32" s="16">
        <f>F32*AO32</f>
        <v>0</v>
      </c>
      <c r="BI32" s="16">
        <f>F32*AP32</f>
        <v>0</v>
      </c>
      <c r="BJ32" s="16">
        <f>F32*G32</f>
        <v>0</v>
      </c>
    </row>
    <row r="33" spans="1:47" ht="12.75">
      <c r="A33" s="5"/>
      <c r="B33" s="13"/>
      <c r="C33" s="13" t="s">
        <v>56</v>
      </c>
      <c r="D33" s="13" t="s">
        <v>95</v>
      </c>
      <c r="E33" s="5" t="s">
        <v>6</v>
      </c>
      <c r="F33" s="5" t="s">
        <v>6</v>
      </c>
      <c r="G33" s="5" t="s">
        <v>6</v>
      </c>
      <c r="H33" s="36">
        <f>SUM(H34:H35)</f>
        <v>0</v>
      </c>
      <c r="I33" s="36">
        <f>SUM(I34:I35)</f>
        <v>0</v>
      </c>
      <c r="J33" s="36">
        <f>SUM(J34:J35)</f>
        <v>0</v>
      </c>
      <c r="K33" s="25"/>
      <c r="L33" s="36">
        <f>SUM(L34:L35)</f>
        <v>5.83456</v>
      </c>
      <c r="M33" s="25"/>
      <c r="AI33" s="25"/>
      <c r="AS33" s="36">
        <f>SUM(AJ34:AJ35)</f>
        <v>0</v>
      </c>
      <c r="AT33" s="36">
        <f>SUM(AK34:AK35)</f>
        <v>0</v>
      </c>
      <c r="AU33" s="36">
        <f>SUM(AL34:AL35)</f>
        <v>0</v>
      </c>
    </row>
    <row r="34" spans="1:62" ht="12.75">
      <c r="A34" s="4" t="s">
        <v>22</v>
      </c>
      <c r="B34" s="4"/>
      <c r="C34" s="4" t="s">
        <v>57</v>
      </c>
      <c r="D34" s="4" t="s">
        <v>96</v>
      </c>
      <c r="E34" s="4" t="s">
        <v>119</v>
      </c>
      <c r="F34" s="16">
        <v>10</v>
      </c>
      <c r="G34" s="16"/>
      <c r="H34" s="16">
        <f>F34*AO34</f>
        <v>0</v>
      </c>
      <c r="I34" s="16">
        <f>F34*AP34</f>
        <v>0</v>
      </c>
      <c r="J34" s="16">
        <f>F34*G34</f>
        <v>0</v>
      </c>
      <c r="K34" s="16">
        <v>0.09359</v>
      </c>
      <c r="L34" s="16">
        <f>F34*K34</f>
        <v>0.9359000000000001</v>
      </c>
      <c r="M34" s="28" t="s">
        <v>139</v>
      </c>
      <c r="Z34" s="33">
        <f>IF(AQ34="5",BJ34,0)</f>
        <v>0</v>
      </c>
      <c r="AB34" s="33">
        <f>IF(AQ34="1",BH34,0)</f>
        <v>0</v>
      </c>
      <c r="AC34" s="33">
        <f>IF(AQ34="1",BI34,0)</f>
        <v>0</v>
      </c>
      <c r="AD34" s="33">
        <f>IF(AQ34="7",BH34,0)</f>
        <v>0</v>
      </c>
      <c r="AE34" s="33">
        <f>IF(AQ34="7",BI34,0)</f>
        <v>0</v>
      </c>
      <c r="AF34" s="33">
        <f>IF(AQ34="2",BH34,0)</f>
        <v>0</v>
      </c>
      <c r="AG34" s="33">
        <f>IF(AQ34="2",BI34,0)</f>
        <v>0</v>
      </c>
      <c r="AH34" s="33">
        <f>IF(AQ34="0",BJ34,0)</f>
        <v>0</v>
      </c>
      <c r="AI34" s="25"/>
      <c r="AJ34" s="16">
        <f>IF(AN34=0,J34,0)</f>
        <v>0</v>
      </c>
      <c r="AK34" s="16">
        <f>IF(AN34=15,J34,0)</f>
        <v>0</v>
      </c>
      <c r="AL34" s="16">
        <f>IF(AN34=21,J34,0)</f>
        <v>0</v>
      </c>
      <c r="AN34" s="33">
        <v>21</v>
      </c>
      <c r="AO34" s="33">
        <f>G34*0.0546725742855981</f>
        <v>0</v>
      </c>
      <c r="AP34" s="33">
        <f>G34*(1-0.0546725742855981)</f>
        <v>0</v>
      </c>
      <c r="AQ34" s="28" t="s">
        <v>7</v>
      </c>
      <c r="AV34" s="33">
        <f>AW34+AX34</f>
        <v>0</v>
      </c>
      <c r="AW34" s="33">
        <f>F34*AO34</f>
        <v>0</v>
      </c>
      <c r="AX34" s="33">
        <f>F34*AP34</f>
        <v>0</v>
      </c>
      <c r="AY34" s="34" t="s">
        <v>157</v>
      </c>
      <c r="AZ34" s="34" t="s">
        <v>164</v>
      </c>
      <c r="BA34" s="25" t="s">
        <v>166</v>
      </c>
      <c r="BC34" s="33">
        <f>AW34+AX34</f>
        <v>0</v>
      </c>
      <c r="BD34" s="33">
        <f>G34/(100-BE34)*100</f>
        <v>0</v>
      </c>
      <c r="BE34" s="33">
        <v>0</v>
      </c>
      <c r="BF34" s="33">
        <f>L34</f>
        <v>0.9359000000000001</v>
      </c>
      <c r="BH34" s="16">
        <f>F34*AO34</f>
        <v>0</v>
      </c>
      <c r="BI34" s="16">
        <f>F34*AP34</f>
        <v>0</v>
      </c>
      <c r="BJ34" s="16">
        <f>F34*G34</f>
        <v>0</v>
      </c>
    </row>
    <row r="35" spans="1:62" ht="12.75">
      <c r="A35" s="4" t="s">
        <v>23</v>
      </c>
      <c r="B35" s="4"/>
      <c r="C35" s="4" t="s">
        <v>58</v>
      </c>
      <c r="D35" s="4" t="s">
        <v>97</v>
      </c>
      <c r="E35" s="4" t="s">
        <v>117</v>
      </c>
      <c r="F35" s="16">
        <v>2</v>
      </c>
      <c r="G35" s="16"/>
      <c r="H35" s="16">
        <f>F35*AO35</f>
        <v>0</v>
      </c>
      <c r="I35" s="16">
        <f>F35*AP35</f>
        <v>0</v>
      </c>
      <c r="J35" s="16">
        <f>F35*G35</f>
        <v>0</v>
      </c>
      <c r="K35" s="16">
        <v>2.44933</v>
      </c>
      <c r="L35" s="16">
        <f>F35*K35</f>
        <v>4.89866</v>
      </c>
      <c r="M35" s="28" t="s">
        <v>139</v>
      </c>
      <c r="Z35" s="33">
        <f>IF(AQ35="5",BJ35,0)</f>
        <v>0</v>
      </c>
      <c r="AB35" s="33">
        <f>IF(AQ35="1",BH35,0)</f>
        <v>0</v>
      </c>
      <c r="AC35" s="33">
        <f>IF(AQ35="1",BI35,0)</f>
        <v>0</v>
      </c>
      <c r="AD35" s="33">
        <f>IF(AQ35="7",BH35,0)</f>
        <v>0</v>
      </c>
      <c r="AE35" s="33">
        <f>IF(AQ35="7",BI35,0)</f>
        <v>0</v>
      </c>
      <c r="AF35" s="33">
        <f>IF(AQ35="2",BH35,0)</f>
        <v>0</v>
      </c>
      <c r="AG35" s="33">
        <f>IF(AQ35="2",BI35,0)</f>
        <v>0</v>
      </c>
      <c r="AH35" s="33">
        <f>IF(AQ35="0",BJ35,0)</f>
        <v>0</v>
      </c>
      <c r="AI35" s="25"/>
      <c r="AJ35" s="16">
        <f>IF(AN35=0,J35,0)</f>
        <v>0</v>
      </c>
      <c r="AK35" s="16">
        <f>IF(AN35=15,J35,0)</f>
        <v>0</v>
      </c>
      <c r="AL35" s="16">
        <f>IF(AN35=21,J35,0)</f>
        <v>0</v>
      </c>
      <c r="AN35" s="33">
        <v>21</v>
      </c>
      <c r="AO35" s="33">
        <f>G35*0.0485247982851647</f>
        <v>0</v>
      </c>
      <c r="AP35" s="33">
        <f>G35*(1-0.0485247982851647)</f>
        <v>0</v>
      </c>
      <c r="AQ35" s="28" t="s">
        <v>7</v>
      </c>
      <c r="AV35" s="33">
        <f>AW35+AX35</f>
        <v>0</v>
      </c>
      <c r="AW35" s="33">
        <f>F35*AO35</f>
        <v>0</v>
      </c>
      <c r="AX35" s="33">
        <f>F35*AP35</f>
        <v>0</v>
      </c>
      <c r="AY35" s="34" t="s">
        <v>157</v>
      </c>
      <c r="AZ35" s="34" t="s">
        <v>164</v>
      </c>
      <c r="BA35" s="25" t="s">
        <v>166</v>
      </c>
      <c r="BC35" s="33">
        <f>AW35+AX35</f>
        <v>0</v>
      </c>
      <c r="BD35" s="33">
        <f>G35/(100-BE35)*100</f>
        <v>0</v>
      </c>
      <c r="BE35" s="33">
        <v>0</v>
      </c>
      <c r="BF35" s="33">
        <f>L35</f>
        <v>4.89866</v>
      </c>
      <c r="BH35" s="16">
        <f>F35*AO35</f>
        <v>0</v>
      </c>
      <c r="BI35" s="16">
        <f>F35*AP35</f>
        <v>0</v>
      </c>
      <c r="BJ35" s="16">
        <f>F35*G35</f>
        <v>0</v>
      </c>
    </row>
    <row r="36" spans="1:47" ht="12.75">
      <c r="A36" s="5"/>
      <c r="B36" s="13"/>
      <c r="C36" s="13" t="s">
        <v>59</v>
      </c>
      <c r="D36" s="13" t="s">
        <v>98</v>
      </c>
      <c r="E36" s="5" t="s">
        <v>6</v>
      </c>
      <c r="F36" s="5" t="s">
        <v>6</v>
      </c>
      <c r="G36" s="5" t="s">
        <v>6</v>
      </c>
      <c r="H36" s="36">
        <f>SUM(H37:H39)</f>
        <v>0</v>
      </c>
      <c r="I36" s="36">
        <f>SUM(I37:I39)</f>
        <v>0</v>
      </c>
      <c r="J36" s="36">
        <f>SUM(J37:J39)</f>
        <v>0</v>
      </c>
      <c r="K36" s="25"/>
      <c r="L36" s="36">
        <f>SUM(L37:L39)</f>
        <v>0</v>
      </c>
      <c r="M36" s="25"/>
      <c r="AI36" s="25"/>
      <c r="AS36" s="36">
        <f>SUM(AJ37:AJ39)</f>
        <v>0</v>
      </c>
      <c r="AT36" s="36">
        <f>SUM(AK37:AK39)</f>
        <v>0</v>
      </c>
      <c r="AU36" s="36">
        <f>SUM(AL37:AL39)</f>
        <v>0</v>
      </c>
    </row>
    <row r="37" spans="1:62" ht="12.75">
      <c r="A37" s="4" t="s">
        <v>24</v>
      </c>
      <c r="B37" s="4"/>
      <c r="C37" s="4" t="s">
        <v>60</v>
      </c>
      <c r="D37" s="4" t="s">
        <v>99</v>
      </c>
      <c r="E37" s="4" t="s">
        <v>120</v>
      </c>
      <c r="F37" s="16">
        <v>15.84</v>
      </c>
      <c r="G37" s="16"/>
      <c r="H37" s="16">
        <f>F37*AO37</f>
        <v>0</v>
      </c>
      <c r="I37" s="16">
        <f>F37*AP37</f>
        <v>0</v>
      </c>
      <c r="J37" s="16">
        <f>F37*G37</f>
        <v>0</v>
      </c>
      <c r="K37" s="16">
        <v>0</v>
      </c>
      <c r="L37" s="16">
        <f>F37*K37</f>
        <v>0</v>
      </c>
      <c r="M37" s="28" t="s">
        <v>139</v>
      </c>
      <c r="Z37" s="33">
        <f>IF(AQ37="5",BJ37,0)</f>
        <v>0</v>
      </c>
      <c r="AB37" s="33">
        <f>IF(AQ37="1",BH37,0)</f>
        <v>0</v>
      </c>
      <c r="AC37" s="33">
        <f>IF(AQ37="1",BI37,0)</f>
        <v>0</v>
      </c>
      <c r="AD37" s="33">
        <f>IF(AQ37="7",BH37,0)</f>
        <v>0</v>
      </c>
      <c r="AE37" s="33">
        <f>IF(AQ37="7",BI37,0)</f>
        <v>0</v>
      </c>
      <c r="AF37" s="33">
        <f>IF(AQ37="2",BH37,0)</f>
        <v>0</v>
      </c>
      <c r="AG37" s="33">
        <f>IF(AQ37="2",BI37,0)</f>
        <v>0</v>
      </c>
      <c r="AH37" s="33">
        <f>IF(AQ37="0",BJ37,0)</f>
        <v>0</v>
      </c>
      <c r="AI37" s="25"/>
      <c r="AJ37" s="16">
        <f>IF(AN37=0,J37,0)</f>
        <v>0</v>
      </c>
      <c r="AK37" s="16">
        <f>IF(AN37=15,J37,0)</f>
        <v>0</v>
      </c>
      <c r="AL37" s="16">
        <f>IF(AN37=21,J37,0)</f>
        <v>0</v>
      </c>
      <c r="AN37" s="33">
        <v>21</v>
      </c>
      <c r="AO37" s="33">
        <f>G37*0</f>
        <v>0</v>
      </c>
      <c r="AP37" s="33">
        <f>G37*(1-0)</f>
        <v>0</v>
      </c>
      <c r="AQ37" s="28" t="s">
        <v>11</v>
      </c>
      <c r="AV37" s="33">
        <f>AW37+AX37</f>
        <v>0</v>
      </c>
      <c r="AW37" s="33">
        <f>F37*AO37</f>
        <v>0</v>
      </c>
      <c r="AX37" s="33">
        <f>F37*AP37</f>
        <v>0</v>
      </c>
      <c r="AY37" s="34" t="s">
        <v>158</v>
      </c>
      <c r="AZ37" s="34" t="s">
        <v>164</v>
      </c>
      <c r="BA37" s="25" t="s">
        <v>166</v>
      </c>
      <c r="BC37" s="33">
        <f>AW37+AX37</f>
        <v>0</v>
      </c>
      <c r="BD37" s="33">
        <f>G37/(100-BE37)*100</f>
        <v>0</v>
      </c>
      <c r="BE37" s="33">
        <v>0</v>
      </c>
      <c r="BF37" s="33">
        <f>L37</f>
        <v>0</v>
      </c>
      <c r="BH37" s="16">
        <f>F37*AO37</f>
        <v>0</v>
      </c>
      <c r="BI37" s="16">
        <f>F37*AP37</f>
        <v>0</v>
      </c>
      <c r="BJ37" s="16">
        <f>F37*G37</f>
        <v>0</v>
      </c>
    </row>
    <row r="38" spans="1:62" ht="12.75">
      <c r="A38" s="4" t="s">
        <v>25</v>
      </c>
      <c r="B38" s="4"/>
      <c r="C38" s="4" t="s">
        <v>61</v>
      </c>
      <c r="D38" s="4" t="s">
        <v>100</v>
      </c>
      <c r="E38" s="4" t="s">
        <v>120</v>
      </c>
      <c r="F38" s="16">
        <v>15.84</v>
      </c>
      <c r="G38" s="16"/>
      <c r="H38" s="16">
        <f>F38*AO38</f>
        <v>0</v>
      </c>
      <c r="I38" s="16">
        <f>F38*AP38</f>
        <v>0</v>
      </c>
      <c r="J38" s="16">
        <f>F38*G38</f>
        <v>0</v>
      </c>
      <c r="K38" s="16">
        <v>0</v>
      </c>
      <c r="L38" s="16">
        <f>F38*K38</f>
        <v>0</v>
      </c>
      <c r="M38" s="28" t="s">
        <v>139</v>
      </c>
      <c r="Z38" s="33">
        <f>IF(AQ38="5",BJ38,0)</f>
        <v>0</v>
      </c>
      <c r="AB38" s="33">
        <f>IF(AQ38="1",BH38,0)</f>
        <v>0</v>
      </c>
      <c r="AC38" s="33">
        <f>IF(AQ38="1",BI38,0)</f>
        <v>0</v>
      </c>
      <c r="AD38" s="33">
        <f>IF(AQ38="7",BH38,0)</f>
        <v>0</v>
      </c>
      <c r="AE38" s="33">
        <f>IF(AQ38="7",BI38,0)</f>
        <v>0</v>
      </c>
      <c r="AF38" s="33">
        <f>IF(AQ38="2",BH38,0)</f>
        <v>0</v>
      </c>
      <c r="AG38" s="33">
        <f>IF(AQ38="2",BI38,0)</f>
        <v>0</v>
      </c>
      <c r="AH38" s="33">
        <f>IF(AQ38="0",BJ38,0)</f>
        <v>0</v>
      </c>
      <c r="AI38" s="25"/>
      <c r="AJ38" s="16">
        <f>IF(AN38=0,J38,0)</f>
        <v>0</v>
      </c>
      <c r="AK38" s="16">
        <f>IF(AN38=15,J38,0)</f>
        <v>0</v>
      </c>
      <c r="AL38" s="16">
        <f>IF(AN38=21,J38,0)</f>
        <v>0</v>
      </c>
      <c r="AN38" s="33">
        <v>21</v>
      </c>
      <c r="AO38" s="33">
        <f>G38*0</f>
        <v>0</v>
      </c>
      <c r="AP38" s="33">
        <f>G38*(1-0)</f>
        <v>0</v>
      </c>
      <c r="AQ38" s="28" t="s">
        <v>11</v>
      </c>
      <c r="AV38" s="33">
        <f>AW38+AX38</f>
        <v>0</v>
      </c>
      <c r="AW38" s="33">
        <f>F38*AO38</f>
        <v>0</v>
      </c>
      <c r="AX38" s="33">
        <f>F38*AP38</f>
        <v>0</v>
      </c>
      <c r="AY38" s="34" t="s">
        <v>158</v>
      </c>
      <c r="AZ38" s="34" t="s">
        <v>164</v>
      </c>
      <c r="BA38" s="25" t="s">
        <v>166</v>
      </c>
      <c r="BC38" s="33">
        <f>AW38+AX38</f>
        <v>0</v>
      </c>
      <c r="BD38" s="33">
        <f>G38/(100-BE38)*100</f>
        <v>0</v>
      </c>
      <c r="BE38" s="33">
        <v>0</v>
      </c>
      <c r="BF38" s="33">
        <f>L38</f>
        <v>0</v>
      </c>
      <c r="BH38" s="16">
        <f>F38*AO38</f>
        <v>0</v>
      </c>
      <c r="BI38" s="16">
        <f>F38*AP38</f>
        <v>0</v>
      </c>
      <c r="BJ38" s="16">
        <f>F38*G38</f>
        <v>0</v>
      </c>
    </row>
    <row r="39" spans="1:62" ht="12.75">
      <c r="A39" s="4" t="s">
        <v>26</v>
      </c>
      <c r="B39" s="4"/>
      <c r="C39" s="4" t="s">
        <v>62</v>
      </c>
      <c r="D39" s="4" t="s">
        <v>101</v>
      </c>
      <c r="E39" s="4" t="s">
        <v>120</v>
      </c>
      <c r="F39" s="16">
        <v>15.84</v>
      </c>
      <c r="G39" s="16"/>
      <c r="H39" s="16">
        <f>F39*AO39</f>
        <v>0</v>
      </c>
      <c r="I39" s="16">
        <f>F39*AP39</f>
        <v>0</v>
      </c>
      <c r="J39" s="16">
        <f>F39*G39</f>
        <v>0</v>
      </c>
      <c r="K39" s="16">
        <v>0</v>
      </c>
      <c r="L39" s="16">
        <f>F39*K39</f>
        <v>0</v>
      </c>
      <c r="M39" s="28" t="s">
        <v>139</v>
      </c>
      <c r="Z39" s="33">
        <f>IF(AQ39="5",BJ39,0)</f>
        <v>0</v>
      </c>
      <c r="AB39" s="33">
        <f>IF(AQ39="1",BH39,0)</f>
        <v>0</v>
      </c>
      <c r="AC39" s="33">
        <f>IF(AQ39="1",BI39,0)</f>
        <v>0</v>
      </c>
      <c r="AD39" s="33">
        <f>IF(AQ39="7",BH39,0)</f>
        <v>0</v>
      </c>
      <c r="AE39" s="33">
        <f>IF(AQ39="7",BI39,0)</f>
        <v>0</v>
      </c>
      <c r="AF39" s="33">
        <f>IF(AQ39="2",BH39,0)</f>
        <v>0</v>
      </c>
      <c r="AG39" s="33">
        <f>IF(AQ39="2",BI39,0)</f>
        <v>0</v>
      </c>
      <c r="AH39" s="33">
        <f>IF(AQ39="0",BJ39,0)</f>
        <v>0</v>
      </c>
      <c r="AI39" s="25"/>
      <c r="AJ39" s="16">
        <f>IF(AN39=0,J39,0)</f>
        <v>0</v>
      </c>
      <c r="AK39" s="16">
        <f>IF(AN39=15,J39,0)</f>
        <v>0</v>
      </c>
      <c r="AL39" s="16">
        <f>IF(AN39=21,J39,0)</f>
        <v>0</v>
      </c>
      <c r="AN39" s="33">
        <v>21</v>
      </c>
      <c r="AO39" s="33">
        <f>G39*0</f>
        <v>0</v>
      </c>
      <c r="AP39" s="33">
        <f>G39*(1-0)</f>
        <v>0</v>
      </c>
      <c r="AQ39" s="28" t="s">
        <v>11</v>
      </c>
      <c r="AV39" s="33">
        <f>AW39+AX39</f>
        <v>0</v>
      </c>
      <c r="AW39" s="33">
        <f>F39*AO39</f>
        <v>0</v>
      </c>
      <c r="AX39" s="33">
        <f>F39*AP39</f>
        <v>0</v>
      </c>
      <c r="AY39" s="34" t="s">
        <v>158</v>
      </c>
      <c r="AZ39" s="34" t="s">
        <v>164</v>
      </c>
      <c r="BA39" s="25" t="s">
        <v>166</v>
      </c>
      <c r="BC39" s="33">
        <f>AW39+AX39</f>
        <v>0</v>
      </c>
      <c r="BD39" s="33">
        <f>G39/(100-BE39)*100</f>
        <v>0</v>
      </c>
      <c r="BE39" s="33">
        <v>0</v>
      </c>
      <c r="BF39" s="33">
        <f>L39</f>
        <v>0</v>
      </c>
      <c r="BH39" s="16">
        <f>F39*AO39</f>
        <v>0</v>
      </c>
      <c r="BI39" s="16">
        <f>F39*AP39</f>
        <v>0</v>
      </c>
      <c r="BJ39" s="16">
        <f>F39*G39</f>
        <v>0</v>
      </c>
    </row>
    <row r="40" spans="1:47" ht="12.75">
      <c r="A40" s="5"/>
      <c r="B40" s="13"/>
      <c r="C40" s="13" t="s">
        <v>63</v>
      </c>
      <c r="D40" s="13" t="s">
        <v>102</v>
      </c>
      <c r="E40" s="5" t="s">
        <v>6</v>
      </c>
      <c r="F40" s="5" t="s">
        <v>6</v>
      </c>
      <c r="G40" s="5" t="s">
        <v>6</v>
      </c>
      <c r="H40" s="36">
        <f>SUM(H41:H44)</f>
        <v>0</v>
      </c>
      <c r="I40" s="36">
        <f>SUM(I41:I44)</f>
        <v>0</v>
      </c>
      <c r="J40" s="36">
        <f>SUM(J41:J44)</f>
        <v>0</v>
      </c>
      <c r="K40" s="25"/>
      <c r="L40" s="36">
        <f>SUM(L41:L44)</f>
        <v>0</v>
      </c>
      <c r="M40" s="25"/>
      <c r="AI40" s="25"/>
      <c r="AS40" s="36">
        <f>SUM(AJ41:AJ44)</f>
        <v>0</v>
      </c>
      <c r="AT40" s="36">
        <f>SUM(AK41:AK44)</f>
        <v>0</v>
      </c>
      <c r="AU40" s="36">
        <f>SUM(AL41:AL44)</f>
        <v>0</v>
      </c>
    </row>
    <row r="41" spans="1:62" ht="12.75">
      <c r="A41" s="4" t="s">
        <v>27</v>
      </c>
      <c r="B41" s="4"/>
      <c r="C41" s="4" t="s">
        <v>64</v>
      </c>
      <c r="D41" s="4" t="s">
        <v>103</v>
      </c>
      <c r="E41" s="4" t="s">
        <v>120</v>
      </c>
      <c r="F41" s="16">
        <v>5.83</v>
      </c>
      <c r="G41" s="16"/>
      <c r="H41" s="16">
        <f>F41*AO41</f>
        <v>0</v>
      </c>
      <c r="I41" s="16">
        <f>F41*AP41</f>
        <v>0</v>
      </c>
      <c r="J41" s="16">
        <f>F41*G41</f>
        <v>0</v>
      </c>
      <c r="K41" s="16">
        <v>0</v>
      </c>
      <c r="L41" s="16">
        <f>F41*K41</f>
        <v>0</v>
      </c>
      <c r="M41" s="28" t="s">
        <v>140</v>
      </c>
      <c r="Z41" s="33">
        <f>IF(AQ41="5",BJ41,0)</f>
        <v>0</v>
      </c>
      <c r="AB41" s="33">
        <f>IF(AQ41="1",BH41,0)</f>
        <v>0</v>
      </c>
      <c r="AC41" s="33">
        <f>IF(AQ41="1",BI41,0)</f>
        <v>0</v>
      </c>
      <c r="AD41" s="33">
        <f>IF(AQ41="7",BH41,0)</f>
        <v>0</v>
      </c>
      <c r="AE41" s="33">
        <f>IF(AQ41="7",BI41,0)</f>
        <v>0</v>
      </c>
      <c r="AF41" s="33">
        <f>IF(AQ41="2",BH41,0)</f>
        <v>0</v>
      </c>
      <c r="AG41" s="33">
        <f>IF(AQ41="2",BI41,0)</f>
        <v>0</v>
      </c>
      <c r="AH41" s="33">
        <f>IF(AQ41="0",BJ41,0)</f>
        <v>0</v>
      </c>
      <c r="AI41" s="25"/>
      <c r="AJ41" s="16">
        <f>IF(AN41=0,J41,0)</f>
        <v>0</v>
      </c>
      <c r="AK41" s="16">
        <f>IF(AN41=15,J41,0)</f>
        <v>0</v>
      </c>
      <c r="AL41" s="16">
        <f>IF(AN41=21,J41,0)</f>
        <v>0</v>
      </c>
      <c r="AN41" s="33">
        <v>21</v>
      </c>
      <c r="AO41" s="33">
        <f>G41*0</f>
        <v>0</v>
      </c>
      <c r="AP41" s="33">
        <f>G41*(1-0)</f>
        <v>0</v>
      </c>
      <c r="AQ41" s="28" t="s">
        <v>11</v>
      </c>
      <c r="AV41" s="33">
        <f>AW41+AX41</f>
        <v>0</v>
      </c>
      <c r="AW41" s="33">
        <f>F41*AO41</f>
        <v>0</v>
      </c>
      <c r="AX41" s="33">
        <f>F41*AP41</f>
        <v>0</v>
      </c>
      <c r="AY41" s="34" t="s">
        <v>159</v>
      </c>
      <c r="AZ41" s="34" t="s">
        <v>164</v>
      </c>
      <c r="BA41" s="25" t="s">
        <v>166</v>
      </c>
      <c r="BC41" s="33">
        <f>AW41+AX41</f>
        <v>0</v>
      </c>
      <c r="BD41" s="33">
        <f>G41/(100-BE41)*100</f>
        <v>0</v>
      </c>
      <c r="BE41" s="33">
        <v>0</v>
      </c>
      <c r="BF41" s="33">
        <f>L41</f>
        <v>0</v>
      </c>
      <c r="BH41" s="16">
        <f>F41*AO41</f>
        <v>0</v>
      </c>
      <c r="BI41" s="16">
        <f>F41*AP41</f>
        <v>0</v>
      </c>
      <c r="BJ41" s="16">
        <f>F41*G41</f>
        <v>0</v>
      </c>
    </row>
    <row r="42" spans="1:62" ht="12.75">
      <c r="A42" s="4" t="s">
        <v>28</v>
      </c>
      <c r="B42" s="4"/>
      <c r="C42" s="4" t="s">
        <v>65</v>
      </c>
      <c r="D42" s="4" t="s">
        <v>104</v>
      </c>
      <c r="E42" s="4" t="s">
        <v>120</v>
      </c>
      <c r="F42" s="16">
        <v>11.66</v>
      </c>
      <c r="G42" s="16"/>
      <c r="H42" s="16">
        <f>F42*AO42</f>
        <v>0</v>
      </c>
      <c r="I42" s="16">
        <f>F42*AP42</f>
        <v>0</v>
      </c>
      <c r="J42" s="16">
        <f>F42*G42</f>
        <v>0</v>
      </c>
      <c r="K42" s="16">
        <v>0</v>
      </c>
      <c r="L42" s="16">
        <f>F42*K42</f>
        <v>0</v>
      </c>
      <c r="M42" s="28" t="s">
        <v>140</v>
      </c>
      <c r="Z42" s="33">
        <f>IF(AQ42="5",BJ42,0)</f>
        <v>0</v>
      </c>
      <c r="AB42" s="33">
        <f>IF(AQ42="1",BH42,0)</f>
        <v>0</v>
      </c>
      <c r="AC42" s="33">
        <f>IF(AQ42="1",BI42,0)</f>
        <v>0</v>
      </c>
      <c r="AD42" s="33">
        <f>IF(AQ42="7",BH42,0)</f>
        <v>0</v>
      </c>
      <c r="AE42" s="33">
        <f>IF(AQ42="7",BI42,0)</f>
        <v>0</v>
      </c>
      <c r="AF42" s="33">
        <f>IF(AQ42="2",BH42,0)</f>
        <v>0</v>
      </c>
      <c r="AG42" s="33">
        <f>IF(AQ42="2",BI42,0)</f>
        <v>0</v>
      </c>
      <c r="AH42" s="33">
        <f>IF(AQ42="0",BJ42,0)</f>
        <v>0</v>
      </c>
      <c r="AI42" s="25"/>
      <c r="AJ42" s="16">
        <f>IF(AN42=0,J42,0)</f>
        <v>0</v>
      </c>
      <c r="AK42" s="16">
        <f>IF(AN42=15,J42,0)</f>
        <v>0</v>
      </c>
      <c r="AL42" s="16">
        <f>IF(AN42=21,J42,0)</f>
        <v>0</v>
      </c>
      <c r="AN42" s="33">
        <v>21</v>
      </c>
      <c r="AO42" s="33">
        <f>G42*0.0102310231023102</f>
        <v>0</v>
      </c>
      <c r="AP42" s="33">
        <f>G42*(1-0.0102310231023102)</f>
        <v>0</v>
      </c>
      <c r="AQ42" s="28" t="s">
        <v>11</v>
      </c>
      <c r="AV42" s="33">
        <f>AW42+AX42</f>
        <v>0</v>
      </c>
      <c r="AW42" s="33">
        <f>F42*AO42</f>
        <v>0</v>
      </c>
      <c r="AX42" s="33">
        <f>F42*AP42</f>
        <v>0</v>
      </c>
      <c r="AY42" s="34" t="s">
        <v>159</v>
      </c>
      <c r="AZ42" s="34" t="s">
        <v>164</v>
      </c>
      <c r="BA42" s="25" t="s">
        <v>166</v>
      </c>
      <c r="BC42" s="33">
        <f>AW42+AX42</f>
        <v>0</v>
      </c>
      <c r="BD42" s="33">
        <f>G42/(100-BE42)*100</f>
        <v>0</v>
      </c>
      <c r="BE42" s="33">
        <v>0</v>
      </c>
      <c r="BF42" s="33">
        <f>L42</f>
        <v>0</v>
      </c>
      <c r="BH42" s="16">
        <f>F42*AO42</f>
        <v>0</v>
      </c>
      <c r="BI42" s="16">
        <f>F42*AP42</f>
        <v>0</v>
      </c>
      <c r="BJ42" s="16">
        <f>F42*G42</f>
        <v>0</v>
      </c>
    </row>
    <row r="43" spans="1:62" ht="12.75">
      <c r="A43" s="4" t="s">
        <v>29</v>
      </c>
      <c r="B43" s="4"/>
      <c r="C43" s="4" t="s">
        <v>66</v>
      </c>
      <c r="D43" s="4" t="s">
        <v>105</v>
      </c>
      <c r="E43" s="4" t="s">
        <v>120</v>
      </c>
      <c r="F43" s="16">
        <v>5.83</v>
      </c>
      <c r="G43" s="16"/>
      <c r="H43" s="16">
        <f>F43*AO43</f>
        <v>0</v>
      </c>
      <c r="I43" s="16">
        <f>F43*AP43</f>
        <v>0</v>
      </c>
      <c r="J43" s="16">
        <f>F43*G43</f>
        <v>0</v>
      </c>
      <c r="K43" s="16">
        <v>0</v>
      </c>
      <c r="L43" s="16">
        <f>F43*K43</f>
        <v>0</v>
      </c>
      <c r="M43" s="28" t="s">
        <v>140</v>
      </c>
      <c r="Z43" s="33">
        <f>IF(AQ43="5",BJ43,0)</f>
        <v>0</v>
      </c>
      <c r="AB43" s="33">
        <f>IF(AQ43="1",BH43,0)</f>
        <v>0</v>
      </c>
      <c r="AC43" s="33">
        <f>IF(AQ43="1",BI43,0)</f>
        <v>0</v>
      </c>
      <c r="AD43" s="33">
        <f>IF(AQ43="7",BH43,0)</f>
        <v>0</v>
      </c>
      <c r="AE43" s="33">
        <f>IF(AQ43="7",BI43,0)</f>
        <v>0</v>
      </c>
      <c r="AF43" s="33">
        <f>IF(AQ43="2",BH43,0)</f>
        <v>0</v>
      </c>
      <c r="AG43" s="33">
        <f>IF(AQ43="2",BI43,0)</f>
        <v>0</v>
      </c>
      <c r="AH43" s="33">
        <f>IF(AQ43="0",BJ43,0)</f>
        <v>0</v>
      </c>
      <c r="AI43" s="25"/>
      <c r="AJ43" s="16">
        <f>IF(AN43=0,J43,0)</f>
        <v>0</v>
      </c>
      <c r="AK43" s="16">
        <f>IF(AN43=15,J43,0)</f>
        <v>0</v>
      </c>
      <c r="AL43" s="16">
        <f>IF(AN43=21,J43,0)</f>
        <v>0</v>
      </c>
      <c r="AN43" s="33">
        <v>21</v>
      </c>
      <c r="AO43" s="33">
        <f>G43*0</f>
        <v>0</v>
      </c>
      <c r="AP43" s="33">
        <f>G43*(1-0)</f>
        <v>0</v>
      </c>
      <c r="AQ43" s="28" t="s">
        <v>11</v>
      </c>
      <c r="AV43" s="33">
        <f>AW43+AX43</f>
        <v>0</v>
      </c>
      <c r="AW43" s="33">
        <f>F43*AO43</f>
        <v>0</v>
      </c>
      <c r="AX43" s="33">
        <f>F43*AP43</f>
        <v>0</v>
      </c>
      <c r="AY43" s="34" t="s">
        <v>159</v>
      </c>
      <c r="AZ43" s="34" t="s">
        <v>164</v>
      </c>
      <c r="BA43" s="25" t="s">
        <v>166</v>
      </c>
      <c r="BC43" s="33">
        <f>AW43+AX43</f>
        <v>0</v>
      </c>
      <c r="BD43" s="33">
        <f>G43/(100-BE43)*100</f>
        <v>0</v>
      </c>
      <c r="BE43" s="33">
        <v>0</v>
      </c>
      <c r="BF43" s="33">
        <f>L43</f>
        <v>0</v>
      </c>
      <c r="BH43" s="16">
        <f>F43*AO43</f>
        <v>0</v>
      </c>
      <c r="BI43" s="16">
        <f>F43*AP43</f>
        <v>0</v>
      </c>
      <c r="BJ43" s="16">
        <f>F43*G43</f>
        <v>0</v>
      </c>
    </row>
    <row r="44" spans="1:62" ht="12.75">
      <c r="A44" s="4" t="s">
        <v>30</v>
      </c>
      <c r="B44" s="4"/>
      <c r="C44" s="4" t="s">
        <v>67</v>
      </c>
      <c r="D44" s="4" t="s">
        <v>106</v>
      </c>
      <c r="E44" s="4" t="s">
        <v>120</v>
      </c>
      <c r="F44" s="16">
        <v>5.83</v>
      </c>
      <c r="G44" s="16"/>
      <c r="H44" s="16">
        <f>F44*AO44</f>
        <v>0</v>
      </c>
      <c r="I44" s="16">
        <f>F44*AP44</f>
        <v>0</v>
      </c>
      <c r="J44" s="16">
        <f>F44*G44</f>
        <v>0</v>
      </c>
      <c r="K44" s="16">
        <v>0</v>
      </c>
      <c r="L44" s="16">
        <f>F44*K44</f>
        <v>0</v>
      </c>
      <c r="M44" s="28" t="s">
        <v>140</v>
      </c>
      <c r="Z44" s="33">
        <f>IF(AQ44="5",BJ44,0)</f>
        <v>0</v>
      </c>
      <c r="AB44" s="33">
        <f>IF(AQ44="1",BH44,0)</f>
        <v>0</v>
      </c>
      <c r="AC44" s="33">
        <f>IF(AQ44="1",BI44,0)</f>
        <v>0</v>
      </c>
      <c r="AD44" s="33">
        <f>IF(AQ44="7",BH44,0)</f>
        <v>0</v>
      </c>
      <c r="AE44" s="33">
        <f>IF(AQ44="7",BI44,0)</f>
        <v>0</v>
      </c>
      <c r="AF44" s="33">
        <f>IF(AQ44="2",BH44,0)</f>
        <v>0</v>
      </c>
      <c r="AG44" s="33">
        <f>IF(AQ44="2",BI44,0)</f>
        <v>0</v>
      </c>
      <c r="AH44" s="33">
        <f>IF(AQ44="0",BJ44,0)</f>
        <v>0</v>
      </c>
      <c r="AI44" s="25"/>
      <c r="AJ44" s="16">
        <f>IF(AN44=0,J44,0)</f>
        <v>0</v>
      </c>
      <c r="AK44" s="16">
        <f>IF(AN44=15,J44,0)</f>
        <v>0</v>
      </c>
      <c r="AL44" s="16">
        <f>IF(AN44=21,J44,0)</f>
        <v>0</v>
      </c>
      <c r="AN44" s="33">
        <v>21</v>
      </c>
      <c r="AO44" s="33">
        <f>G44*0</f>
        <v>0</v>
      </c>
      <c r="AP44" s="33">
        <f>G44*(1-0)</f>
        <v>0</v>
      </c>
      <c r="AQ44" s="28" t="s">
        <v>11</v>
      </c>
      <c r="AV44" s="33">
        <f>AW44+AX44</f>
        <v>0</v>
      </c>
      <c r="AW44" s="33">
        <f>F44*AO44</f>
        <v>0</v>
      </c>
      <c r="AX44" s="33">
        <f>F44*AP44</f>
        <v>0</v>
      </c>
      <c r="AY44" s="34" t="s">
        <v>159</v>
      </c>
      <c r="AZ44" s="34" t="s">
        <v>164</v>
      </c>
      <c r="BA44" s="25" t="s">
        <v>166</v>
      </c>
      <c r="BC44" s="33">
        <f>AW44+AX44</f>
        <v>0</v>
      </c>
      <c r="BD44" s="33">
        <f>G44/(100-BE44)*100</f>
        <v>0</v>
      </c>
      <c r="BE44" s="33">
        <v>0</v>
      </c>
      <c r="BF44" s="33">
        <f>L44</f>
        <v>0</v>
      </c>
      <c r="BH44" s="16">
        <f>F44*AO44</f>
        <v>0</v>
      </c>
      <c r="BI44" s="16">
        <f>F44*AP44</f>
        <v>0</v>
      </c>
      <c r="BJ44" s="16">
        <f>F44*G44</f>
        <v>0</v>
      </c>
    </row>
    <row r="45" spans="1:47" ht="12.75">
      <c r="A45" s="5"/>
      <c r="B45" s="13"/>
      <c r="C45" s="13"/>
      <c r="D45" s="13" t="s">
        <v>107</v>
      </c>
      <c r="E45" s="5" t="s">
        <v>6</v>
      </c>
      <c r="F45" s="5" t="s">
        <v>6</v>
      </c>
      <c r="G45" s="5" t="s">
        <v>6</v>
      </c>
      <c r="H45" s="36">
        <f>SUM(H46:H49)</f>
        <v>0</v>
      </c>
      <c r="I45" s="36">
        <f>SUM(I46:I49)</f>
        <v>0</v>
      </c>
      <c r="J45" s="36">
        <f>SUM(J46:J49)</f>
        <v>0</v>
      </c>
      <c r="K45" s="25"/>
      <c r="L45" s="36">
        <f>SUM(L46:L49)</f>
        <v>5.1392</v>
      </c>
      <c r="M45" s="25"/>
      <c r="AI45" s="25"/>
      <c r="AS45" s="36">
        <f>SUM(AJ46:AJ49)</f>
        <v>0</v>
      </c>
      <c r="AT45" s="36">
        <f>SUM(AK46:AK49)</f>
        <v>0</v>
      </c>
      <c r="AU45" s="36">
        <f>SUM(AL46:AL49)</f>
        <v>0</v>
      </c>
    </row>
    <row r="46" spans="1:62" ht="12.75">
      <c r="A46" s="6" t="s">
        <v>31</v>
      </c>
      <c r="B46" s="6"/>
      <c r="C46" s="6" t="s">
        <v>68</v>
      </c>
      <c r="D46" s="6" t="s">
        <v>108</v>
      </c>
      <c r="E46" s="6" t="s">
        <v>120</v>
      </c>
      <c r="F46" s="17">
        <v>4.8</v>
      </c>
      <c r="G46" s="17"/>
      <c r="H46" s="17">
        <f>F46*AO46</f>
        <v>0</v>
      </c>
      <c r="I46" s="17">
        <f>F46*AP46</f>
        <v>0</v>
      </c>
      <c r="J46" s="17">
        <f>F46*G46</f>
        <v>0</v>
      </c>
      <c r="K46" s="17">
        <v>1</v>
      </c>
      <c r="L46" s="17">
        <f>F46*K46</f>
        <v>4.8</v>
      </c>
      <c r="M46" s="29" t="s">
        <v>139</v>
      </c>
      <c r="Z46" s="33">
        <f>IF(AQ46="5",BJ46,0)</f>
        <v>0</v>
      </c>
      <c r="AB46" s="33">
        <f>IF(AQ46="1",BH46,0)</f>
        <v>0</v>
      </c>
      <c r="AC46" s="33">
        <f>IF(AQ46="1",BI46,0)</f>
        <v>0</v>
      </c>
      <c r="AD46" s="33">
        <f>IF(AQ46="7",BH46,0)</f>
        <v>0</v>
      </c>
      <c r="AE46" s="33">
        <f>IF(AQ46="7",BI46,0)</f>
        <v>0</v>
      </c>
      <c r="AF46" s="33">
        <f>IF(AQ46="2",BH46,0)</f>
        <v>0</v>
      </c>
      <c r="AG46" s="33">
        <f>IF(AQ46="2",BI46,0)</f>
        <v>0</v>
      </c>
      <c r="AH46" s="33">
        <f>IF(AQ46="0",BJ46,0)</f>
        <v>0</v>
      </c>
      <c r="AI46" s="25"/>
      <c r="AJ46" s="17">
        <f>IF(AN46=0,J46,0)</f>
        <v>0</v>
      </c>
      <c r="AK46" s="17">
        <f>IF(AN46=15,J46,0)</f>
        <v>0</v>
      </c>
      <c r="AL46" s="17">
        <f>IF(AN46=21,J46,0)</f>
        <v>0</v>
      </c>
      <c r="AN46" s="33">
        <v>21</v>
      </c>
      <c r="AO46" s="33">
        <f>G46*1</f>
        <v>0</v>
      </c>
      <c r="AP46" s="33">
        <f>G46*(1-1)</f>
        <v>0</v>
      </c>
      <c r="AQ46" s="29" t="s">
        <v>150</v>
      </c>
      <c r="AV46" s="33">
        <f>AW46+AX46</f>
        <v>0</v>
      </c>
      <c r="AW46" s="33">
        <f>F46*AO46</f>
        <v>0</v>
      </c>
      <c r="AX46" s="33">
        <f>F46*AP46</f>
        <v>0</v>
      </c>
      <c r="AY46" s="34" t="s">
        <v>160</v>
      </c>
      <c r="AZ46" s="34" t="s">
        <v>165</v>
      </c>
      <c r="BA46" s="25" t="s">
        <v>166</v>
      </c>
      <c r="BC46" s="33">
        <f>AW46+AX46</f>
        <v>0</v>
      </c>
      <c r="BD46" s="33">
        <f>G46/(100-BE46)*100</f>
        <v>0</v>
      </c>
      <c r="BE46" s="33">
        <v>0</v>
      </c>
      <c r="BF46" s="33">
        <f>L46</f>
        <v>4.8</v>
      </c>
      <c r="BH46" s="17">
        <f>F46*AO46</f>
        <v>0</v>
      </c>
      <c r="BI46" s="17">
        <f>F46*AP46</f>
        <v>0</v>
      </c>
      <c r="BJ46" s="17">
        <f>F46*G46</f>
        <v>0</v>
      </c>
    </row>
    <row r="47" spans="1:62" ht="12.75">
      <c r="A47" s="6" t="s">
        <v>32</v>
      </c>
      <c r="B47" s="6"/>
      <c r="C47" s="6" t="s">
        <v>69</v>
      </c>
      <c r="D47" s="6" t="s">
        <v>109</v>
      </c>
      <c r="E47" s="6" t="s">
        <v>118</v>
      </c>
      <c r="F47" s="17">
        <v>1</v>
      </c>
      <c r="G47" s="17"/>
      <c r="H47" s="17">
        <f>F47*AO47</f>
        <v>0</v>
      </c>
      <c r="I47" s="17">
        <f>F47*AP47</f>
        <v>0</v>
      </c>
      <c r="J47" s="17">
        <f>F47*G47</f>
        <v>0</v>
      </c>
      <c r="K47" s="17">
        <v>0.1405</v>
      </c>
      <c r="L47" s="17">
        <f>F47*K47</f>
        <v>0.1405</v>
      </c>
      <c r="M47" s="29" t="s">
        <v>139</v>
      </c>
      <c r="Z47" s="33">
        <f>IF(AQ47="5",BJ47,0)</f>
        <v>0</v>
      </c>
      <c r="AB47" s="33">
        <f>IF(AQ47="1",BH47,0)</f>
        <v>0</v>
      </c>
      <c r="AC47" s="33">
        <f>IF(AQ47="1",BI47,0)</f>
        <v>0</v>
      </c>
      <c r="AD47" s="33">
        <f>IF(AQ47="7",BH47,0)</f>
        <v>0</v>
      </c>
      <c r="AE47" s="33">
        <f>IF(AQ47="7",BI47,0)</f>
        <v>0</v>
      </c>
      <c r="AF47" s="33">
        <f>IF(AQ47="2",BH47,0)</f>
        <v>0</v>
      </c>
      <c r="AG47" s="33">
        <f>IF(AQ47="2",BI47,0)</f>
        <v>0</v>
      </c>
      <c r="AH47" s="33">
        <f>IF(AQ47="0",BJ47,0)</f>
        <v>0</v>
      </c>
      <c r="AI47" s="25"/>
      <c r="AJ47" s="17">
        <f>IF(AN47=0,J47,0)</f>
        <v>0</v>
      </c>
      <c r="AK47" s="17">
        <f>IF(AN47=15,J47,0)</f>
        <v>0</v>
      </c>
      <c r="AL47" s="17">
        <f>IF(AN47=21,J47,0)</f>
        <v>0</v>
      </c>
      <c r="AN47" s="33">
        <v>21</v>
      </c>
      <c r="AO47" s="33">
        <f>G47*1</f>
        <v>0</v>
      </c>
      <c r="AP47" s="33">
        <f>G47*(1-1)</f>
        <v>0</v>
      </c>
      <c r="AQ47" s="29" t="s">
        <v>150</v>
      </c>
      <c r="AV47" s="33">
        <f>AW47+AX47</f>
        <v>0</v>
      </c>
      <c r="AW47" s="33">
        <f>F47*AO47</f>
        <v>0</v>
      </c>
      <c r="AX47" s="33">
        <f>F47*AP47</f>
        <v>0</v>
      </c>
      <c r="AY47" s="34" t="s">
        <v>160</v>
      </c>
      <c r="AZ47" s="34" t="s">
        <v>165</v>
      </c>
      <c r="BA47" s="25" t="s">
        <v>166</v>
      </c>
      <c r="BC47" s="33">
        <f>AW47+AX47</f>
        <v>0</v>
      </c>
      <c r="BD47" s="33">
        <f>G47/(100-BE47)*100</f>
        <v>0</v>
      </c>
      <c r="BE47" s="33">
        <v>0</v>
      </c>
      <c r="BF47" s="33">
        <f>L47</f>
        <v>0.1405</v>
      </c>
      <c r="BH47" s="17">
        <f>F47*AO47</f>
        <v>0</v>
      </c>
      <c r="BI47" s="17">
        <f>F47*AP47</f>
        <v>0</v>
      </c>
      <c r="BJ47" s="17">
        <f>F47*G47</f>
        <v>0</v>
      </c>
    </row>
    <row r="48" spans="1:62" ht="12.75">
      <c r="A48" s="6" t="s">
        <v>33</v>
      </c>
      <c r="B48" s="6"/>
      <c r="C48" s="6" t="s">
        <v>70</v>
      </c>
      <c r="D48" s="6" t="s">
        <v>110</v>
      </c>
      <c r="E48" s="6" t="s">
        <v>118</v>
      </c>
      <c r="F48" s="17">
        <v>1</v>
      </c>
      <c r="G48" s="17"/>
      <c r="H48" s="17">
        <f>F48*AO48</f>
        <v>0</v>
      </c>
      <c r="I48" s="17">
        <f>F48*AP48</f>
        <v>0</v>
      </c>
      <c r="J48" s="17">
        <f>F48*G48</f>
        <v>0</v>
      </c>
      <c r="K48" s="17">
        <v>0.1617</v>
      </c>
      <c r="L48" s="17">
        <f>F48*K48</f>
        <v>0.1617</v>
      </c>
      <c r="M48" s="29" t="s">
        <v>139</v>
      </c>
      <c r="Z48" s="33">
        <f>IF(AQ48="5",BJ48,0)</f>
        <v>0</v>
      </c>
      <c r="AB48" s="33">
        <f>IF(AQ48="1",BH48,0)</f>
        <v>0</v>
      </c>
      <c r="AC48" s="33">
        <f>IF(AQ48="1",BI48,0)</f>
        <v>0</v>
      </c>
      <c r="AD48" s="33">
        <f>IF(AQ48="7",BH48,0)</f>
        <v>0</v>
      </c>
      <c r="AE48" s="33">
        <f>IF(AQ48="7",BI48,0)</f>
        <v>0</v>
      </c>
      <c r="AF48" s="33">
        <f>IF(AQ48="2",BH48,0)</f>
        <v>0</v>
      </c>
      <c r="AG48" s="33">
        <f>IF(AQ48="2",BI48,0)</f>
        <v>0</v>
      </c>
      <c r="AH48" s="33">
        <f>IF(AQ48="0",BJ48,0)</f>
        <v>0</v>
      </c>
      <c r="AI48" s="25"/>
      <c r="AJ48" s="17">
        <f>IF(AN48=0,J48,0)</f>
        <v>0</v>
      </c>
      <c r="AK48" s="17">
        <f>IF(AN48=15,J48,0)</f>
        <v>0</v>
      </c>
      <c r="AL48" s="17">
        <f>IF(AN48=21,J48,0)</f>
        <v>0</v>
      </c>
      <c r="AN48" s="33">
        <v>21</v>
      </c>
      <c r="AO48" s="33">
        <f>G48*1</f>
        <v>0</v>
      </c>
      <c r="AP48" s="33">
        <f>G48*(1-1)</f>
        <v>0</v>
      </c>
      <c r="AQ48" s="29" t="s">
        <v>150</v>
      </c>
      <c r="AV48" s="33">
        <f>AW48+AX48</f>
        <v>0</v>
      </c>
      <c r="AW48" s="33">
        <f>F48*AO48</f>
        <v>0</v>
      </c>
      <c r="AX48" s="33">
        <f>F48*AP48</f>
        <v>0</v>
      </c>
      <c r="AY48" s="34" t="s">
        <v>160</v>
      </c>
      <c r="AZ48" s="34" t="s">
        <v>165</v>
      </c>
      <c r="BA48" s="25" t="s">
        <v>166</v>
      </c>
      <c r="BC48" s="33">
        <f>AW48+AX48</f>
        <v>0</v>
      </c>
      <c r="BD48" s="33">
        <f>G48/(100-BE48)*100</f>
        <v>0</v>
      </c>
      <c r="BE48" s="33">
        <v>0</v>
      </c>
      <c r="BF48" s="33">
        <f>L48</f>
        <v>0.1617</v>
      </c>
      <c r="BH48" s="17">
        <f>F48*AO48</f>
        <v>0</v>
      </c>
      <c r="BI48" s="17">
        <f>F48*AP48</f>
        <v>0</v>
      </c>
      <c r="BJ48" s="17">
        <f>F48*G48</f>
        <v>0</v>
      </c>
    </row>
    <row r="49" spans="1:62" ht="12.75">
      <c r="A49" s="7" t="s">
        <v>34</v>
      </c>
      <c r="B49" s="7"/>
      <c r="C49" s="7" t="s">
        <v>71</v>
      </c>
      <c r="D49" s="7" t="s">
        <v>111</v>
      </c>
      <c r="E49" s="7" t="s">
        <v>118</v>
      </c>
      <c r="F49" s="18">
        <v>1</v>
      </c>
      <c r="G49" s="18"/>
      <c r="H49" s="18">
        <f>F49*AO49</f>
        <v>0</v>
      </c>
      <c r="I49" s="18">
        <f>F49*AP49</f>
        <v>0</v>
      </c>
      <c r="J49" s="18">
        <f>F49*G49</f>
        <v>0</v>
      </c>
      <c r="K49" s="18">
        <v>0.037</v>
      </c>
      <c r="L49" s="18">
        <f>F49*K49</f>
        <v>0.037</v>
      </c>
      <c r="M49" s="30" t="s">
        <v>139</v>
      </c>
      <c r="Z49" s="33">
        <f>IF(AQ49="5",BJ49,0)</f>
        <v>0</v>
      </c>
      <c r="AB49" s="33">
        <f>IF(AQ49="1",BH49,0)</f>
        <v>0</v>
      </c>
      <c r="AC49" s="33">
        <f>IF(AQ49="1",BI49,0)</f>
        <v>0</v>
      </c>
      <c r="AD49" s="33">
        <f>IF(AQ49="7",BH49,0)</f>
        <v>0</v>
      </c>
      <c r="AE49" s="33">
        <f>IF(AQ49="7",BI49,0)</f>
        <v>0</v>
      </c>
      <c r="AF49" s="33">
        <f>IF(AQ49="2",BH49,0)</f>
        <v>0</v>
      </c>
      <c r="AG49" s="33">
        <f>IF(AQ49="2",BI49,0)</f>
        <v>0</v>
      </c>
      <c r="AH49" s="33">
        <f>IF(AQ49="0",BJ49,0)</f>
        <v>0</v>
      </c>
      <c r="AI49" s="25"/>
      <c r="AJ49" s="17">
        <f>IF(AN49=0,J49,0)</f>
        <v>0</v>
      </c>
      <c r="AK49" s="17">
        <f>IF(AN49=15,J49,0)</f>
        <v>0</v>
      </c>
      <c r="AL49" s="17">
        <f>IF(AN49=21,J49,0)</f>
        <v>0</v>
      </c>
      <c r="AN49" s="33">
        <v>21</v>
      </c>
      <c r="AO49" s="33">
        <f>G49*1</f>
        <v>0</v>
      </c>
      <c r="AP49" s="33">
        <f>G49*(1-1)</f>
        <v>0</v>
      </c>
      <c r="AQ49" s="29" t="s">
        <v>150</v>
      </c>
      <c r="AV49" s="33">
        <f>AW49+AX49</f>
        <v>0</v>
      </c>
      <c r="AW49" s="33">
        <f>F49*AO49</f>
        <v>0</v>
      </c>
      <c r="AX49" s="33">
        <f>F49*AP49</f>
        <v>0</v>
      </c>
      <c r="AY49" s="34" t="s">
        <v>160</v>
      </c>
      <c r="AZ49" s="34" t="s">
        <v>165</v>
      </c>
      <c r="BA49" s="25" t="s">
        <v>166</v>
      </c>
      <c r="BC49" s="33">
        <f>AW49+AX49</f>
        <v>0</v>
      </c>
      <c r="BD49" s="33">
        <f>G49/(100-BE49)*100</f>
        <v>0</v>
      </c>
      <c r="BE49" s="33">
        <v>0</v>
      </c>
      <c r="BF49" s="33">
        <f>L49</f>
        <v>0.037</v>
      </c>
      <c r="BH49" s="17">
        <f>F49*AO49</f>
        <v>0</v>
      </c>
      <c r="BI49" s="17">
        <f>F49*AP49</f>
        <v>0</v>
      </c>
      <c r="BJ49" s="17">
        <f>F49*G49</f>
        <v>0</v>
      </c>
    </row>
    <row r="50" spans="1:13" ht="12.75">
      <c r="A50" s="8"/>
      <c r="B50" s="8"/>
      <c r="C50" s="8"/>
      <c r="D50" s="8"/>
      <c r="E50" s="8"/>
      <c r="F50" s="8"/>
      <c r="G50" s="8"/>
      <c r="H50" s="58" t="s">
        <v>130</v>
      </c>
      <c r="I50" s="59"/>
      <c r="J50" s="37">
        <f>J12+J15+J21+J23+J25+J29+J33+J36+J40+J45</f>
        <v>0</v>
      </c>
      <c r="K50" s="8" t="s">
        <v>214</v>
      </c>
      <c r="L50" s="8"/>
      <c r="M50" s="8"/>
    </row>
    <row r="51" ht="11.25" customHeight="1">
      <c r="A51" s="9" t="s">
        <v>35</v>
      </c>
    </row>
    <row r="52" spans="1:13" ht="12.75">
      <c r="A52" s="60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</row>
  </sheetData>
  <sheetProtection/>
  <mergeCells count="29">
    <mergeCell ref="A1:M1"/>
    <mergeCell ref="A2:C3"/>
    <mergeCell ref="D2:D3"/>
    <mergeCell ref="E2:F3"/>
    <mergeCell ref="G2:G3"/>
    <mergeCell ref="H2:H3"/>
    <mergeCell ref="I2:M3"/>
    <mergeCell ref="A4:C5"/>
    <mergeCell ref="D4:D5"/>
    <mergeCell ref="E4:F5"/>
    <mergeCell ref="G4:G5"/>
    <mergeCell ref="H4:H5"/>
    <mergeCell ref="I4:M5"/>
    <mergeCell ref="A6:C7"/>
    <mergeCell ref="D6:D7"/>
    <mergeCell ref="E6:F7"/>
    <mergeCell ref="G6:G7"/>
    <mergeCell ref="H6:H7"/>
    <mergeCell ref="I6:M7"/>
    <mergeCell ref="H10:J10"/>
    <mergeCell ref="K10:L10"/>
    <mergeCell ref="H50:I50"/>
    <mergeCell ref="A52:M52"/>
    <mergeCell ref="A8:C9"/>
    <mergeCell ref="D8:D9"/>
    <mergeCell ref="E8:F9"/>
    <mergeCell ref="G8:G9"/>
    <mergeCell ref="H8:H9"/>
    <mergeCell ref="I8:M9"/>
  </mergeCells>
  <printOptions/>
  <pageMargins left="0.394" right="0.394" top="0.591" bottom="0.591" header="0.5" footer="0.5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6" sqref="F6:G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5.8515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4"/>
      <c r="B1" s="38"/>
      <c r="C1" s="102" t="s">
        <v>184</v>
      </c>
      <c r="D1" s="70"/>
      <c r="E1" s="70"/>
      <c r="F1" s="70"/>
      <c r="G1" s="70"/>
      <c r="H1" s="70"/>
      <c r="I1" s="70"/>
    </row>
    <row r="2" spans="1:10" ht="12.75">
      <c r="A2" s="71" t="s">
        <v>1</v>
      </c>
      <c r="B2" s="72"/>
      <c r="C2" s="73" t="str">
        <f>'Stavební rozpočet'!D2</f>
        <v>OBNOVA ČÁSTI DEŠŤOVÉ KANALIZACE PO POVODNI - PAVLOVICE U KOJETÍNA</v>
      </c>
      <c r="D2" s="59"/>
      <c r="E2" s="76" t="s">
        <v>124</v>
      </c>
      <c r="F2" s="76" t="str">
        <f>'Stavební rozpočet'!I2</f>
        <v>Obec Pavlovice u Kojetína</v>
      </c>
      <c r="G2" s="72"/>
      <c r="H2" s="76" t="s">
        <v>209</v>
      </c>
      <c r="I2" s="103" t="s">
        <v>213</v>
      </c>
      <c r="J2" s="31"/>
    </row>
    <row r="3" spans="1:10" ht="12.75">
      <c r="A3" s="68"/>
      <c r="B3" s="61"/>
      <c r="C3" s="74"/>
      <c r="D3" s="74"/>
      <c r="E3" s="61"/>
      <c r="F3" s="61"/>
      <c r="G3" s="61"/>
      <c r="H3" s="61"/>
      <c r="I3" s="66"/>
      <c r="J3" s="31"/>
    </row>
    <row r="4" spans="1:10" ht="12.75">
      <c r="A4" s="62" t="s">
        <v>2</v>
      </c>
      <c r="B4" s="61"/>
      <c r="C4" s="60" t="str">
        <f>'Stavební rozpočet'!D4</f>
        <v>Úsek 3 - vpusť 500/800 u parku</v>
      </c>
      <c r="D4" s="61"/>
      <c r="E4" s="60" t="s">
        <v>125</v>
      </c>
      <c r="F4" s="60" t="str">
        <f>'Stavební rozpočet'!I4</f>
        <v> </v>
      </c>
      <c r="G4" s="61"/>
      <c r="H4" s="60" t="s">
        <v>209</v>
      </c>
      <c r="I4" s="101"/>
      <c r="J4" s="31"/>
    </row>
    <row r="5" spans="1:10" ht="12.75">
      <c r="A5" s="68"/>
      <c r="B5" s="61"/>
      <c r="C5" s="61"/>
      <c r="D5" s="61"/>
      <c r="E5" s="61"/>
      <c r="F5" s="61"/>
      <c r="G5" s="61"/>
      <c r="H5" s="61"/>
      <c r="I5" s="66"/>
      <c r="J5" s="31"/>
    </row>
    <row r="6" spans="1:10" ht="12.75">
      <c r="A6" s="62" t="s">
        <v>3</v>
      </c>
      <c r="B6" s="61"/>
      <c r="C6" s="60" t="str">
        <f>'Stavební rozpočet'!D6</f>
        <v> </v>
      </c>
      <c r="D6" s="61"/>
      <c r="E6" s="60" t="s">
        <v>126</v>
      </c>
      <c r="F6" s="60"/>
      <c r="G6" s="61"/>
      <c r="H6" s="60" t="s">
        <v>209</v>
      </c>
      <c r="I6" s="101"/>
      <c r="J6" s="31"/>
    </row>
    <row r="7" spans="1:10" ht="12.75">
      <c r="A7" s="68"/>
      <c r="B7" s="61"/>
      <c r="C7" s="61"/>
      <c r="D7" s="61"/>
      <c r="E7" s="61"/>
      <c r="F7" s="61"/>
      <c r="G7" s="61"/>
      <c r="H7" s="61"/>
      <c r="I7" s="66"/>
      <c r="J7" s="31"/>
    </row>
    <row r="8" spans="1:10" ht="12.75">
      <c r="A8" s="62" t="s">
        <v>113</v>
      </c>
      <c r="B8" s="61"/>
      <c r="C8" s="60" t="str">
        <f>'Stavební rozpočet'!G4</f>
        <v> </v>
      </c>
      <c r="D8" s="61"/>
      <c r="E8" s="60" t="s">
        <v>114</v>
      </c>
      <c r="F8" s="60" t="str">
        <f>'Stavební rozpočet'!G6</f>
        <v> </v>
      </c>
      <c r="G8" s="61"/>
      <c r="H8" s="65" t="s">
        <v>210</v>
      </c>
      <c r="I8" s="101" t="s">
        <v>34</v>
      </c>
      <c r="J8" s="31"/>
    </row>
    <row r="9" spans="1:10" ht="12.75">
      <c r="A9" s="68"/>
      <c r="B9" s="61"/>
      <c r="C9" s="61"/>
      <c r="D9" s="61"/>
      <c r="E9" s="61"/>
      <c r="F9" s="61"/>
      <c r="G9" s="61"/>
      <c r="H9" s="61"/>
      <c r="I9" s="66"/>
      <c r="J9" s="31"/>
    </row>
    <row r="10" spans="1:10" ht="12.75">
      <c r="A10" s="62" t="s">
        <v>4</v>
      </c>
      <c r="B10" s="61"/>
      <c r="C10" s="60" t="str">
        <f>'Stavební rozpočet'!D8</f>
        <v> </v>
      </c>
      <c r="D10" s="61"/>
      <c r="E10" s="60" t="s">
        <v>127</v>
      </c>
      <c r="F10" s="60"/>
      <c r="G10" s="61"/>
      <c r="H10" s="65" t="s">
        <v>211</v>
      </c>
      <c r="I10" s="99"/>
      <c r="J10" s="31"/>
    </row>
    <row r="11" spans="1:10" ht="12.75">
      <c r="A11" s="97"/>
      <c r="B11" s="98"/>
      <c r="C11" s="98"/>
      <c r="D11" s="98"/>
      <c r="E11" s="98"/>
      <c r="F11" s="98"/>
      <c r="G11" s="98"/>
      <c r="H11" s="98"/>
      <c r="I11" s="100"/>
      <c r="J11" s="31"/>
    </row>
    <row r="12" spans="1:9" ht="23.25" customHeight="1">
      <c r="A12" s="93" t="s">
        <v>170</v>
      </c>
      <c r="B12" s="94"/>
      <c r="C12" s="94"/>
      <c r="D12" s="94"/>
      <c r="E12" s="94"/>
      <c r="F12" s="94"/>
      <c r="G12" s="94"/>
      <c r="H12" s="94"/>
      <c r="I12" s="94"/>
    </row>
    <row r="13" spans="1:10" ht="26.25" customHeight="1">
      <c r="A13" s="39" t="s">
        <v>171</v>
      </c>
      <c r="B13" s="95" t="s">
        <v>182</v>
      </c>
      <c r="C13" s="96"/>
      <c r="D13" s="39" t="s">
        <v>185</v>
      </c>
      <c r="E13" s="95" t="s">
        <v>194</v>
      </c>
      <c r="F13" s="96"/>
      <c r="G13" s="39" t="s">
        <v>195</v>
      </c>
      <c r="H13" s="95" t="s">
        <v>212</v>
      </c>
      <c r="I13" s="96"/>
      <c r="J13" s="31"/>
    </row>
    <row r="14" spans="1:10" ht="15" customHeight="1">
      <c r="A14" s="40" t="s">
        <v>172</v>
      </c>
      <c r="B14" s="44" t="s">
        <v>183</v>
      </c>
      <c r="C14" s="48">
        <f>SUM('Stavební rozpočet'!AB12:AB49)</f>
        <v>0</v>
      </c>
      <c r="D14" s="91" t="s">
        <v>186</v>
      </c>
      <c r="E14" s="92"/>
      <c r="F14" s="48">
        <v>0</v>
      </c>
      <c r="G14" s="91" t="s">
        <v>196</v>
      </c>
      <c r="H14" s="92"/>
      <c r="I14" s="48">
        <v>0</v>
      </c>
      <c r="J14" s="31"/>
    </row>
    <row r="15" spans="1:10" ht="15" customHeight="1">
      <c r="A15" s="41"/>
      <c r="B15" s="44" t="s">
        <v>133</v>
      </c>
      <c r="C15" s="48">
        <f>SUM('Stavební rozpočet'!AC12:AC49)</f>
        <v>0</v>
      </c>
      <c r="D15" s="91" t="s">
        <v>187</v>
      </c>
      <c r="E15" s="92"/>
      <c r="F15" s="48">
        <v>0</v>
      </c>
      <c r="G15" s="91" t="s">
        <v>197</v>
      </c>
      <c r="H15" s="92"/>
      <c r="I15" s="48">
        <v>0</v>
      </c>
      <c r="J15" s="31"/>
    </row>
    <row r="16" spans="1:10" ht="15" customHeight="1">
      <c r="A16" s="40" t="s">
        <v>173</v>
      </c>
      <c r="B16" s="44" t="s">
        <v>183</v>
      </c>
      <c r="C16" s="48">
        <f>SUM('Stavební rozpočet'!AD12:AD49)</f>
        <v>0</v>
      </c>
      <c r="D16" s="91" t="s">
        <v>188</v>
      </c>
      <c r="E16" s="92"/>
      <c r="F16" s="48">
        <v>0</v>
      </c>
      <c r="G16" s="91" t="s">
        <v>198</v>
      </c>
      <c r="H16" s="92"/>
      <c r="I16" s="48">
        <v>0</v>
      </c>
      <c r="J16" s="31"/>
    </row>
    <row r="17" spans="1:10" ht="15" customHeight="1">
      <c r="A17" s="41"/>
      <c r="B17" s="44" t="s">
        <v>133</v>
      </c>
      <c r="C17" s="48">
        <f>SUM('Stavební rozpočet'!AE12:AE49)</f>
        <v>0</v>
      </c>
      <c r="D17" s="91"/>
      <c r="E17" s="92"/>
      <c r="F17" s="49"/>
      <c r="G17" s="91" t="s">
        <v>199</v>
      </c>
      <c r="H17" s="92"/>
      <c r="I17" s="48">
        <v>0</v>
      </c>
      <c r="J17" s="31"/>
    </row>
    <row r="18" spans="1:10" ht="15" customHeight="1">
      <c r="A18" s="40" t="s">
        <v>174</v>
      </c>
      <c r="B18" s="44" t="s">
        <v>183</v>
      </c>
      <c r="C18" s="48">
        <f>SUM('Stavební rozpočet'!AF12:AF49)</f>
        <v>0</v>
      </c>
      <c r="D18" s="91"/>
      <c r="E18" s="92"/>
      <c r="F18" s="49"/>
      <c r="G18" s="91" t="s">
        <v>200</v>
      </c>
      <c r="H18" s="92"/>
      <c r="I18" s="48">
        <v>0</v>
      </c>
      <c r="J18" s="31"/>
    </row>
    <row r="19" spans="1:10" ht="15" customHeight="1">
      <c r="A19" s="41"/>
      <c r="B19" s="44" t="s">
        <v>133</v>
      </c>
      <c r="C19" s="48">
        <f>SUM('Stavební rozpočet'!AG12:AG49)</f>
        <v>0</v>
      </c>
      <c r="D19" s="91"/>
      <c r="E19" s="92"/>
      <c r="F19" s="49"/>
      <c r="G19" s="91" t="s">
        <v>201</v>
      </c>
      <c r="H19" s="92"/>
      <c r="I19" s="48">
        <v>0</v>
      </c>
      <c r="J19" s="31"/>
    </row>
    <row r="20" spans="1:10" ht="15" customHeight="1">
      <c r="A20" s="89" t="s">
        <v>107</v>
      </c>
      <c r="B20" s="90"/>
      <c r="C20" s="48">
        <f>SUM('Stavební rozpočet'!AH12:AH49)</f>
        <v>0</v>
      </c>
      <c r="D20" s="91"/>
      <c r="E20" s="92"/>
      <c r="F20" s="49"/>
      <c r="G20" s="91"/>
      <c r="H20" s="92"/>
      <c r="I20" s="49"/>
      <c r="J20" s="31"/>
    </row>
    <row r="21" spans="1:10" ht="15" customHeight="1">
      <c r="A21" s="89" t="s">
        <v>175</v>
      </c>
      <c r="B21" s="90"/>
      <c r="C21" s="48">
        <f>SUM('Stavební rozpočet'!Z12:Z49)</f>
        <v>0</v>
      </c>
      <c r="D21" s="91"/>
      <c r="E21" s="92"/>
      <c r="F21" s="49"/>
      <c r="G21" s="91"/>
      <c r="H21" s="92"/>
      <c r="I21" s="49"/>
      <c r="J21" s="31"/>
    </row>
    <row r="22" spans="1:10" ht="16.5" customHeight="1">
      <c r="A22" s="89" t="s">
        <v>176</v>
      </c>
      <c r="B22" s="90"/>
      <c r="C22" s="48">
        <f>SUM(C14:C21)</f>
        <v>0</v>
      </c>
      <c r="D22" s="89" t="s">
        <v>189</v>
      </c>
      <c r="E22" s="90"/>
      <c r="F22" s="48">
        <f>SUM(F14:F21)</f>
        <v>0</v>
      </c>
      <c r="G22" s="89" t="s">
        <v>202</v>
      </c>
      <c r="H22" s="90"/>
      <c r="I22" s="48">
        <f>SUM(I14:I21)</f>
        <v>0</v>
      </c>
      <c r="J22" s="31"/>
    </row>
    <row r="23" spans="1:10" ht="15" customHeight="1">
      <c r="A23" s="8"/>
      <c r="B23" s="8"/>
      <c r="C23" s="46"/>
      <c r="D23" s="89" t="s">
        <v>190</v>
      </c>
      <c r="E23" s="90"/>
      <c r="F23" s="50">
        <v>0</v>
      </c>
      <c r="G23" s="89" t="s">
        <v>203</v>
      </c>
      <c r="H23" s="90"/>
      <c r="I23" s="48">
        <v>0</v>
      </c>
      <c r="J23" s="31"/>
    </row>
    <row r="24" spans="4:10" ht="15" customHeight="1">
      <c r="D24" s="8"/>
      <c r="E24" s="8"/>
      <c r="F24" s="51"/>
      <c r="G24" s="89" t="s">
        <v>204</v>
      </c>
      <c r="H24" s="90"/>
      <c r="I24" s="48">
        <v>0</v>
      </c>
      <c r="J24" s="31"/>
    </row>
    <row r="25" spans="6:10" ht="15" customHeight="1">
      <c r="F25" s="52"/>
      <c r="G25" s="89" t="s">
        <v>205</v>
      </c>
      <c r="H25" s="90"/>
      <c r="I25" s="48">
        <v>0</v>
      </c>
      <c r="J25" s="31"/>
    </row>
    <row r="26" spans="1:9" ht="12.75">
      <c r="A26" s="38"/>
      <c r="B26" s="38"/>
      <c r="C26" s="38"/>
      <c r="G26" s="8"/>
      <c r="H26" s="8"/>
      <c r="I26" s="8"/>
    </row>
    <row r="27" spans="1:9" ht="15" customHeight="1">
      <c r="A27" s="84" t="s">
        <v>177</v>
      </c>
      <c r="B27" s="85"/>
      <c r="C27" s="53">
        <f>SUM('Stavební rozpočet'!AJ12:AJ49)</f>
        <v>0</v>
      </c>
      <c r="D27" s="47"/>
      <c r="E27" s="38"/>
      <c r="F27" s="38"/>
      <c r="G27" s="38"/>
      <c r="H27" s="38"/>
      <c r="I27" s="38"/>
    </row>
    <row r="28" spans="1:10" ht="15" customHeight="1">
      <c r="A28" s="84" t="s">
        <v>178</v>
      </c>
      <c r="B28" s="85"/>
      <c r="C28" s="53">
        <f>SUM('Stavební rozpočet'!AK12:AK49)</f>
        <v>0</v>
      </c>
      <c r="D28" s="84" t="s">
        <v>191</v>
      </c>
      <c r="E28" s="85"/>
      <c r="F28" s="53">
        <f>ROUND(C28*(15/100),2)</f>
        <v>0</v>
      </c>
      <c r="G28" s="84" t="s">
        <v>206</v>
      </c>
      <c r="H28" s="85"/>
      <c r="I28" s="53">
        <f>SUM(C27:C29)</f>
        <v>0</v>
      </c>
      <c r="J28" s="31"/>
    </row>
    <row r="29" spans="1:10" ht="15" customHeight="1">
      <c r="A29" s="84" t="s">
        <v>179</v>
      </c>
      <c r="B29" s="85"/>
      <c r="C29" s="53">
        <f>SUM('Stavební rozpočet'!AL12:AL49)+(F22+I22+F23+I23+I24+I25)</f>
        <v>0</v>
      </c>
      <c r="D29" s="84" t="s">
        <v>192</v>
      </c>
      <c r="E29" s="85"/>
      <c r="F29" s="53">
        <f>ROUND(C29*(21/100),2)</f>
        <v>0</v>
      </c>
      <c r="G29" s="84" t="s">
        <v>207</v>
      </c>
      <c r="H29" s="85"/>
      <c r="I29" s="53">
        <f>SUM(F28:F29)+I28</f>
        <v>0</v>
      </c>
      <c r="J29" s="31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86" t="s">
        <v>180</v>
      </c>
      <c r="B31" s="87"/>
      <c r="C31" s="88"/>
      <c r="D31" s="86" t="s">
        <v>193</v>
      </c>
      <c r="E31" s="87"/>
      <c r="F31" s="88"/>
      <c r="G31" s="86" t="s">
        <v>208</v>
      </c>
      <c r="H31" s="87"/>
      <c r="I31" s="88"/>
      <c r="J31" s="32"/>
    </row>
    <row r="32" spans="1:10" ht="14.25" customHeight="1">
      <c r="A32" s="78"/>
      <c r="B32" s="79"/>
      <c r="C32" s="80"/>
      <c r="D32" s="78"/>
      <c r="E32" s="79"/>
      <c r="F32" s="80"/>
      <c r="G32" s="78"/>
      <c r="H32" s="79"/>
      <c r="I32" s="80"/>
      <c r="J32" s="32"/>
    </row>
    <row r="33" spans="1:10" ht="14.25" customHeight="1">
      <c r="A33" s="78"/>
      <c r="B33" s="79"/>
      <c r="C33" s="80"/>
      <c r="D33" s="78"/>
      <c r="E33" s="79"/>
      <c r="F33" s="80"/>
      <c r="G33" s="78"/>
      <c r="H33" s="79"/>
      <c r="I33" s="80"/>
      <c r="J33" s="32"/>
    </row>
    <row r="34" spans="1:10" ht="14.25" customHeight="1">
      <c r="A34" s="78"/>
      <c r="B34" s="79"/>
      <c r="C34" s="80"/>
      <c r="D34" s="78"/>
      <c r="E34" s="79"/>
      <c r="F34" s="80"/>
      <c r="G34" s="78"/>
      <c r="H34" s="79"/>
      <c r="I34" s="80"/>
      <c r="J34" s="32"/>
    </row>
    <row r="35" spans="1:10" ht="14.25" customHeight="1">
      <c r="A35" s="81" t="s">
        <v>181</v>
      </c>
      <c r="B35" s="82"/>
      <c r="C35" s="83"/>
      <c r="D35" s="81" t="s">
        <v>181</v>
      </c>
      <c r="E35" s="82"/>
      <c r="F35" s="83"/>
      <c r="G35" s="81" t="s">
        <v>181</v>
      </c>
      <c r="H35" s="82"/>
      <c r="I35" s="83"/>
      <c r="J35" s="32"/>
    </row>
    <row r="36" spans="1:9" ht="11.25" customHeight="1">
      <c r="A36" s="43" t="s">
        <v>35</v>
      </c>
      <c r="B36" s="45"/>
      <c r="C36" s="45"/>
      <c r="D36" s="45"/>
      <c r="E36" s="45"/>
      <c r="F36" s="45"/>
      <c r="G36" s="45"/>
      <c r="H36" s="45"/>
      <c r="I36" s="45"/>
    </row>
    <row r="37" spans="1:9" ht="12.75">
      <c r="A37" s="60"/>
      <c r="B37" s="61"/>
      <c r="C37" s="61"/>
      <c r="D37" s="61"/>
      <c r="E37" s="61"/>
      <c r="F37" s="61"/>
      <c r="G37" s="61"/>
      <c r="H37" s="61"/>
      <c r="I37" s="61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2019-12-17T15:36:59Z</cp:lastPrinted>
  <dcterms:created xsi:type="dcterms:W3CDTF">2019-12-17T09:27:34Z</dcterms:created>
  <dcterms:modified xsi:type="dcterms:W3CDTF">2019-12-19T08:37:59Z</dcterms:modified>
  <cp:category/>
  <cp:version/>
  <cp:contentType/>
  <cp:contentStatus/>
</cp:coreProperties>
</file>