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97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list'!#REF!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list'!$A$7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'Položky'!$A$1:$G$29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<sst xmlns="http://schemas.openxmlformats.org/spreadsheetml/2006/main" count="158" uniqueCount="120">
  <si>
    <t xml:space="preserve">JKSO </t>
  </si>
  <si>
    <t>Objekt</t>
  </si>
  <si>
    <t xml:space="preserve">SKP </t>
  </si>
  <si>
    <t xml:space="preserve">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</si>
  <si>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</si>
  <si>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</si>
  <si>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</si>
  <si>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</si>
  <si>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</si>
  <si>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</si>
  <si>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</si>
  <si>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</si>
  <si>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</si>
  <si>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</si>
  <si>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</si>
  <si>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</si>
  <si>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</si>
  <si>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</si>
  <si>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</si>
  <si>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</si>
  <si>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</si>
  <si>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</si>
  <si>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</si>
  <si>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</si>
  <si>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</si>
  <si>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</si>
  <si>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</si>
  <si>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</si>
  <si>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</si>
  <si>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</si>
  <si>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</si>
  <si>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</si>
  <si>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</si>
  <si>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</si>
  <si>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</si>
  <si>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</si>
  <si>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</si>
  <si>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</si>
  <si>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</si>
  <si>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</si>
  <si>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</si>
  <si>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</si>
  <si>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</si>
  <si>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</si>
  <si>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</si>
  <si>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</si>
  <si>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</si>
  <si>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</si>
  <si>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</si>
  <si>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</si>
  <si>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</si>
  <si>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</si>
  <si>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</si>
  <si>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</si>
  <si>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</si>
  <si>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</si>
  <si>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</si>
  <si>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</si>
  <si>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</si>
  <si>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</si>
  <si>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</si>
  <si>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</si>
  <si>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</si>
  <si>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</si>
  <si>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</si>
  <si>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</si>
  <si>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</si>
  <si>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</si>
  <si>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</si>
  <si>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Vzduchotechnika</t>
  </si>
  <si>
    <t>713</t>
  </si>
  <si>
    <t>Izolace tepelné</t>
  </si>
  <si>
    <t>713000001</t>
  </si>
  <si>
    <t xml:space="preserve">Izolace v tl. 20mm, potr. do DN200, D+M </t>
  </si>
  <si>
    <t>m</t>
  </si>
  <si>
    <t>903</t>
  </si>
  <si>
    <t>903000001</t>
  </si>
  <si>
    <t>kpl</t>
  </si>
  <si>
    <t>924</t>
  </si>
  <si>
    <t>kus</t>
  </si>
  <si>
    <t>924000006</t>
  </si>
  <si>
    <t xml:space="preserve">Poz.potrubí tl.0.6mm,kruhové,DN160, D </t>
  </si>
  <si>
    <t>924000010</t>
  </si>
  <si>
    <t xml:space="preserve">Závěsy a pom. konstrukce </t>
  </si>
  <si>
    <t>kg</t>
  </si>
  <si>
    <t>924000012</t>
  </si>
  <si>
    <t>924000013</t>
  </si>
  <si>
    <t>924000021</t>
  </si>
  <si>
    <t xml:space="preserve">Montáž VZT </t>
  </si>
  <si>
    <t>hod</t>
  </si>
  <si>
    <t>931</t>
  </si>
  <si>
    <t>Zkouška VZT</t>
  </si>
  <si>
    <t>931000001</t>
  </si>
  <si>
    <t xml:space="preserve">Odzkoušení zařízení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</si>
  <si>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</si>
  <si>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</si>
  <si>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</si>
  <si>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</si>
  <si>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</si>
  <si>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</si>
  <si>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</si>
  <si>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</si>
  <si>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Obec Pavlovice u Kojetína</t>
  </si>
  <si>
    <t>Ing. V. Zatloukal</t>
  </si>
  <si>
    <t xml:space="preserve">Nerez stříška DN 160, D </t>
  </si>
  <si>
    <t xml:space="preserve">Nerez DN 160, nad střechou, D </t>
  </si>
  <si>
    <t>Prostup střechou DN160</t>
  </si>
  <si>
    <t xml:space="preserve">Stavební úpravy - klempířské práce </t>
  </si>
  <si>
    <t xml:space="preserve">Položkový rozpočet </t>
  </si>
  <si>
    <t xml:space="preserve">Rozpočet </t>
  </si>
  <si>
    <t>Tendrová dokumentace</t>
  </si>
  <si>
    <t xml:space="preserve">společná část </t>
  </si>
  <si>
    <t>Název objektu</t>
  </si>
  <si>
    <t>Název stavby</t>
  </si>
  <si>
    <t xml:space="preserve">Vzduchotechnika </t>
  </si>
  <si>
    <t>Rozpočet :</t>
  </si>
  <si>
    <t>společná část</t>
  </si>
  <si>
    <t>Podpora rekonstrukce budovy č. p. 107 na obecní byty</t>
  </si>
  <si>
    <t>Krycí list rozpočtu</t>
  </si>
  <si>
    <t>Příloha č. 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</si>
</sst>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i/>
      <sz val="8"/>
      <name val="Arial"/>
      <family val="2"/>
    </font>
    <font>
      <b/>
      <sz val="18"/>
      <name val="Arial"/>
      <family val="2"/>
    </font>
    <font>
      <sz val="18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4" fillId="18" borderId="10" xfId="0" applyFont="1" applyFill="1" applyBorder="1" applyAlignment="1">
      <alignment horizontal="left"/>
    </xf>
    <xf numFmtId="0" fontId="25" fillId="18" borderId="11" xfId="0" applyFont="1" applyFill="1" applyBorder="1" applyAlignment="1">
      <alignment horizontal="centerContinuous"/>
    </xf>
    <xf numFmtId="0" fontId="26" fillId="18" borderId="12" xfId="0" applyFont="1" applyFill="1" applyBorder="1" applyAlignment="1">
      <alignment horizontal="left"/>
    </xf>
    <xf numFmtId="0" fontId="25" fillId="0" borderId="13" xfId="0" applyFont="1" applyBorder="1" applyAlignment="1">
      <alignment/>
    </xf>
    <xf numFmtId="49" fontId="25" fillId="0" borderId="14" xfId="0" applyNumberFormat="1" applyFont="1" applyBorder="1" applyAlignment="1">
      <alignment horizontal="left"/>
    </xf>
    <xf numFmtId="0" fontId="23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4" fillId="0" borderId="15" xfId="0" applyFont="1" applyBorder="1" applyAlignment="1">
      <alignment/>
    </xf>
    <xf numFmtId="49" fontId="25" fillId="0" borderId="19" xfId="0" applyNumberFormat="1" applyFont="1" applyBorder="1" applyAlignment="1">
      <alignment horizontal="left"/>
    </xf>
    <xf numFmtId="49" fontId="24" fillId="18" borderId="15" xfId="0" applyNumberFormat="1" applyFont="1" applyFill="1" applyBorder="1" applyAlignment="1">
      <alignment/>
    </xf>
    <xf numFmtId="49" fontId="23" fillId="18" borderId="16" xfId="0" applyNumberFormat="1" applyFont="1" applyFill="1" applyBorder="1" applyAlignment="1">
      <alignment/>
    </xf>
    <xf numFmtId="0" fontId="24" fillId="18" borderId="17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3" fillId="18" borderId="16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3" fontId="25" fillId="0" borderId="19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3" fillId="18" borderId="20" xfId="0" applyNumberFormat="1" applyFont="1" applyFill="1" applyBorder="1" applyAlignment="1">
      <alignment/>
    </xf>
    <xf numFmtId="49" fontId="25" fillId="0" borderId="18" xfId="0" applyNumberFormat="1" applyFont="1" applyBorder="1" applyAlignment="1">
      <alignment horizontal="left"/>
    </xf>
    <xf numFmtId="0" fontId="25" fillId="0" borderId="21" xfId="0" applyFont="1" applyBorder="1" applyAlignment="1">
      <alignment/>
    </xf>
    <xf numFmtId="0" fontId="25" fillId="0" borderId="18" xfId="0" applyNumberFormat="1" applyFont="1" applyBorder="1" applyAlignment="1">
      <alignment/>
    </xf>
    <xf numFmtId="0" fontId="25" fillId="0" borderId="22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22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5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7" fillId="0" borderId="24" xfId="0" applyFont="1" applyBorder="1" applyAlignment="1">
      <alignment horizontal="centerContinuous" vertical="center"/>
    </xf>
    <xf numFmtId="0" fontId="23" fillId="0" borderId="24" xfId="0" applyFont="1" applyBorder="1" applyAlignment="1">
      <alignment horizontal="centerContinuous" vertical="center"/>
    </xf>
    <xf numFmtId="0" fontId="23" fillId="0" borderId="25" xfId="0" applyFont="1" applyBorder="1" applyAlignment="1">
      <alignment horizontal="centerContinuous" vertical="center"/>
    </xf>
    <xf numFmtId="0" fontId="24" fillId="18" borderId="26" xfId="0" applyFont="1" applyFill="1" applyBorder="1" applyAlignment="1">
      <alignment horizontal="left"/>
    </xf>
    <xf numFmtId="0" fontId="23" fillId="18" borderId="27" xfId="0" applyFont="1" applyFill="1" applyBorder="1" applyAlignment="1">
      <alignment horizontal="left"/>
    </xf>
    <xf numFmtId="0" fontId="23" fillId="18" borderId="28" xfId="0" applyFont="1" applyFill="1" applyBorder="1" applyAlignment="1">
      <alignment horizontal="centerContinuous"/>
    </xf>
    <xf numFmtId="0" fontId="24" fillId="18" borderId="27" xfId="0" applyFont="1" applyFill="1" applyBorder="1" applyAlignment="1">
      <alignment horizontal="centerContinuous"/>
    </xf>
    <xf numFmtId="0" fontId="23" fillId="18" borderId="27" xfId="0" applyFont="1" applyFill="1" applyBorder="1" applyAlignment="1">
      <alignment horizontal="centerContinuous"/>
    </xf>
    <xf numFmtId="0" fontId="23" fillId="0" borderId="29" xfId="0" applyFont="1" applyBorder="1" applyAlignment="1">
      <alignment/>
    </xf>
    <xf numFmtId="0" fontId="23" fillId="0" borderId="30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7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0" xfId="0" applyFont="1" applyBorder="1" applyAlignment="1">
      <alignment shrinkToFit="1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4" xfId="0" applyNumberFormat="1" applyFont="1" applyBorder="1" applyAlignment="1">
      <alignment/>
    </xf>
    <xf numFmtId="0" fontId="23" fillId="0" borderId="35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0" fontId="24" fillId="18" borderId="10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4" fillId="18" borderId="39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0" xfId="0" applyFont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0" xfId="0" applyFont="1" applyBorder="1" applyAlignment="1">
      <alignment horizontal="right"/>
    </xf>
    <xf numFmtId="170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168" fontId="23" fillId="0" borderId="46" xfId="0" applyNumberFormat="1" applyFont="1" applyBorder="1" applyAlignment="1">
      <alignment horizontal="right"/>
    </xf>
    <xf numFmtId="0" fontId="23" fillId="0" borderId="46" xfId="0" applyFont="1" applyBorder="1" applyAlignment="1">
      <alignment/>
    </xf>
    <xf numFmtId="0" fontId="23" fillId="0" borderId="17" xfId="0" applyFont="1" applyBorder="1" applyAlignment="1">
      <alignment/>
    </xf>
    <xf numFmtId="168" fontId="23" fillId="0" borderId="16" xfId="0" applyNumberFormat="1" applyFont="1" applyBorder="1" applyAlignment="1">
      <alignment horizontal="right"/>
    </xf>
    <xf numFmtId="0" fontId="27" fillId="18" borderId="35" xfId="0" applyFont="1" applyFill="1" applyBorder="1" applyAlignment="1">
      <alignment/>
    </xf>
    <xf numFmtId="0" fontId="27" fillId="18" borderId="36" xfId="0" applyFont="1" applyFill="1" applyBorder="1" applyAlignment="1">
      <alignment/>
    </xf>
    <xf numFmtId="0" fontId="27" fillId="18" borderId="37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3" fillId="0" borderId="47" xfId="47" applyFont="1" applyBorder="1">
      <alignment/>
      <protection/>
    </xf>
    <xf numFmtId="0" fontId="23" fillId="0" borderId="48" xfId="0" applyNumberFormat="1" applyFont="1" applyBorder="1" applyAlignment="1">
      <alignment horizontal="left"/>
    </xf>
    <xf numFmtId="0" fontId="23" fillId="0" borderId="49" xfId="0" applyNumberFormat="1" applyFont="1" applyBorder="1" applyAlignment="1">
      <alignment/>
    </xf>
    <xf numFmtId="0" fontId="24" fillId="0" borderId="50" xfId="47" applyFont="1" applyBorder="1">
      <alignment/>
      <protection/>
    </xf>
    <xf numFmtId="0" fontId="23" fillId="0" borderId="50" xfId="47" applyFont="1" applyBorder="1">
      <alignment/>
      <protection/>
    </xf>
    <xf numFmtId="0" fontId="23" fillId="0" borderId="50" xfId="47" applyFont="1" applyBorder="1" applyAlignment="1">
      <alignment horizontal="right"/>
      <protection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6" xfId="0" applyNumberFormat="1" applyFont="1" applyFill="1" applyBorder="1" applyAlignment="1">
      <alignment horizontal="center"/>
    </xf>
    <xf numFmtId="0" fontId="24" fillId="18" borderId="27" xfId="0" applyFont="1" applyFill="1" applyBorder="1" applyAlignment="1">
      <alignment horizontal="center"/>
    </xf>
    <xf numFmtId="0" fontId="24" fillId="18" borderId="28" xfId="0" applyFont="1" applyFill="1" applyBorder="1" applyAlignment="1">
      <alignment horizontal="center"/>
    </xf>
    <xf numFmtId="0" fontId="24" fillId="18" borderId="51" xfId="0" applyFont="1" applyFill="1" applyBorder="1" applyAlignment="1">
      <alignment horizontal="center"/>
    </xf>
    <xf numFmtId="0" fontId="24" fillId="18" borderId="52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1" xfId="0" applyNumberFormat="1" applyFont="1" applyBorder="1" applyAlignment="1">
      <alignment/>
    </xf>
    <xf numFmtId="0" fontId="24" fillId="18" borderId="26" xfId="0" applyFont="1" applyFill="1" applyBorder="1" applyAlignment="1">
      <alignment/>
    </xf>
    <xf numFmtId="0" fontId="24" fillId="18" borderId="27" xfId="0" applyFont="1" applyFill="1" applyBorder="1" applyAlignment="1">
      <alignment/>
    </xf>
    <xf numFmtId="3" fontId="24" fillId="18" borderId="28" xfId="0" applyNumberFormat="1" applyFont="1" applyFill="1" applyBorder="1" applyAlignment="1">
      <alignment/>
    </xf>
    <xf numFmtId="3" fontId="24" fillId="18" borderId="51" xfId="0" applyNumberFormat="1" applyFont="1" applyFill="1" applyBorder="1" applyAlignment="1">
      <alignment/>
    </xf>
    <xf numFmtId="3" fontId="24" fillId="18" borderId="52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39" xfId="0" applyFont="1" applyFill="1" applyBorder="1" applyAlignment="1">
      <alignment/>
    </xf>
    <xf numFmtId="0" fontId="24" fillId="18" borderId="54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right"/>
    </xf>
    <xf numFmtId="0" fontId="24" fillId="18" borderId="11" xfId="0" applyFont="1" applyFill="1" applyBorder="1" applyAlignment="1">
      <alignment horizontal="center"/>
    </xf>
    <xf numFmtId="4" fontId="26" fillId="18" borderId="12" xfId="0" applyNumberFormat="1" applyFont="1" applyFill="1" applyBorder="1" applyAlignment="1">
      <alignment horizontal="right"/>
    </xf>
    <xf numFmtId="4" fontId="26" fillId="18" borderId="39" xfId="0" applyNumberFormat="1" applyFont="1" applyFill="1" applyBorder="1" applyAlignment="1">
      <alignment horizontal="right"/>
    </xf>
    <xf numFmtId="0" fontId="23" fillId="0" borderId="23" xfId="0" applyFont="1" applyBorder="1" applyAlignment="1">
      <alignment/>
    </xf>
    <xf numFmtId="3" fontId="23" fillId="0" borderId="31" xfId="0" applyNumberFormat="1" applyFont="1" applyBorder="1" applyAlignment="1">
      <alignment horizontal="right"/>
    </xf>
    <xf numFmtId="168" fontId="23" fillId="0" borderId="18" xfId="0" applyNumberFormat="1" applyFont="1" applyBorder="1" applyAlignment="1">
      <alignment horizontal="right"/>
    </xf>
    <xf numFmtId="3" fontId="23" fillId="0" borderId="42" xfId="0" applyNumberFormat="1" applyFont="1" applyBorder="1" applyAlignment="1">
      <alignment horizontal="right"/>
    </xf>
    <xf numFmtId="4" fontId="23" fillId="0" borderId="30" xfId="0" applyNumberFormat="1" applyFont="1" applyBorder="1" applyAlignment="1">
      <alignment horizontal="right"/>
    </xf>
    <xf numFmtId="3" fontId="23" fillId="0" borderId="23" xfId="0" applyNumberFormat="1" applyFont="1" applyBorder="1" applyAlignment="1">
      <alignment horizontal="right"/>
    </xf>
    <xf numFmtId="0" fontId="23" fillId="18" borderId="35" xfId="0" applyFont="1" applyFill="1" applyBorder="1" applyAlignment="1">
      <alignment/>
    </xf>
    <xf numFmtId="0" fontId="24" fillId="18" borderId="36" xfId="0" applyFont="1" applyFill="1" applyBorder="1" applyAlignment="1">
      <alignment/>
    </xf>
    <xf numFmtId="0" fontId="23" fillId="18" borderId="36" xfId="0" applyFont="1" applyFill="1" applyBorder="1" applyAlignment="1">
      <alignment/>
    </xf>
    <xf numFmtId="4" fontId="23" fillId="18" borderId="55" xfId="0" applyNumberFormat="1" applyFont="1" applyFill="1" applyBorder="1" applyAlignment="1">
      <alignment/>
    </xf>
    <xf numFmtId="4" fontId="23" fillId="18" borderId="35" xfId="0" applyNumberFormat="1" applyFont="1" applyFill="1" applyBorder="1" applyAlignment="1">
      <alignment/>
    </xf>
    <xf numFmtId="4" fontId="23" fillId="18" borderId="36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49" fontId="25" fillId="18" borderId="18" xfId="47" applyNumberFormat="1" applyFont="1" applyFill="1" applyBorder="1">
      <alignment/>
      <protection/>
    </xf>
    <xf numFmtId="0" fontId="25" fillId="18" borderId="16" xfId="47" applyFont="1" applyFill="1" applyBorder="1" applyAlignment="1">
      <alignment horizontal="center"/>
      <protection/>
    </xf>
    <xf numFmtId="0" fontId="25" fillId="18" borderId="16" xfId="47" applyNumberFormat="1" applyFont="1" applyFill="1" applyBorder="1" applyAlignment="1">
      <alignment horizontal="center"/>
      <protection/>
    </xf>
    <xf numFmtId="0" fontId="25" fillId="18" borderId="18" xfId="47" applyFont="1" applyFill="1" applyBorder="1" applyAlignment="1">
      <alignment horizontal="center"/>
      <protection/>
    </xf>
    <xf numFmtId="0" fontId="24" fillId="0" borderId="56" xfId="47" applyFont="1" applyBorder="1" applyAlignment="1">
      <alignment horizontal="center"/>
      <protection/>
    </xf>
    <xf numFmtId="49" fontId="24" fillId="0" borderId="56" xfId="47" applyNumberFormat="1" applyFont="1" applyBorder="1" applyAlignment="1">
      <alignment horizontal="left"/>
      <protection/>
    </xf>
    <xf numFmtId="0" fontId="24" fillId="0" borderId="57" xfId="47" applyFont="1" applyBorder="1">
      <alignment/>
      <protection/>
    </xf>
    <xf numFmtId="0" fontId="23" fillId="0" borderId="17" xfId="47" applyFont="1" applyBorder="1" applyAlignment="1">
      <alignment horizontal="center"/>
      <protection/>
    </xf>
    <xf numFmtId="0" fontId="23" fillId="0" borderId="17" xfId="47" applyNumberFormat="1" applyFont="1" applyBorder="1" applyAlignment="1">
      <alignment horizontal="right"/>
      <protection/>
    </xf>
    <xf numFmtId="0" fontId="23" fillId="0" borderId="16" xfId="47" applyNumberFormat="1" applyFont="1" applyBorder="1">
      <alignment/>
      <protection/>
    </xf>
    <xf numFmtId="0" fontId="34" fillId="0" borderId="58" xfId="47" applyFont="1" applyBorder="1" applyAlignment="1">
      <alignment horizontal="center" vertical="top"/>
      <protection/>
    </xf>
    <xf numFmtId="49" fontId="34" fillId="0" borderId="58" xfId="47" applyNumberFormat="1" applyFont="1" applyBorder="1" applyAlignment="1">
      <alignment horizontal="left" vertical="top"/>
      <protection/>
    </xf>
    <xf numFmtId="0" fontId="34" fillId="0" borderId="58" xfId="47" applyFont="1" applyBorder="1" applyAlignment="1">
      <alignment vertical="top" wrapText="1"/>
      <protection/>
    </xf>
    <xf numFmtId="49" fontId="34" fillId="0" borderId="58" xfId="47" applyNumberFormat="1" applyFont="1" applyBorder="1" applyAlignment="1">
      <alignment horizontal="center" shrinkToFit="1"/>
      <protection/>
    </xf>
    <xf numFmtId="4" fontId="34" fillId="0" borderId="58" xfId="47" applyNumberFormat="1" applyFont="1" applyBorder="1" applyAlignment="1">
      <alignment horizontal="right"/>
      <protection/>
    </xf>
    <xf numFmtId="4" fontId="34" fillId="0" borderId="58" xfId="47" applyNumberFormat="1" applyFont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9" fontId="35" fillId="18" borderId="18" xfId="47" applyNumberFormat="1" applyFont="1" applyFill="1" applyBorder="1" applyAlignment="1">
      <alignment horizontal="left"/>
      <protection/>
    </xf>
    <xf numFmtId="0" fontId="35" fillId="18" borderId="57" xfId="47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3" fillId="18" borderId="16" xfId="47" applyNumberFormat="1" applyFont="1" applyFill="1" applyBorder="1" applyAlignment="1">
      <alignment horizontal="right"/>
      <protection/>
    </xf>
    <xf numFmtId="4" fontId="24" fillId="18" borderId="18" xfId="47" applyNumberFormat="1" applyFont="1" applyFill="1" applyBorder="1">
      <alignment/>
      <protection/>
    </xf>
    <xf numFmtId="0" fontId="0" fillId="0" borderId="0" xfId="47" applyBorder="1">
      <alignment/>
      <protection/>
    </xf>
    <xf numFmtId="0" fontId="36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7" fillId="0" borderId="0" xfId="47" applyFont="1" applyBorder="1">
      <alignment/>
      <protection/>
    </xf>
    <xf numFmtId="3" fontId="37" fillId="0" borderId="0" xfId="47" applyNumberFormat="1" applyFont="1" applyBorder="1" applyAlignment="1">
      <alignment horizontal="right"/>
      <protection/>
    </xf>
    <xf numFmtId="4" fontId="37" fillId="0" borderId="0" xfId="47" applyNumberFormat="1" applyFont="1" applyBorder="1">
      <alignment/>
      <protection/>
    </xf>
    <xf numFmtId="0" fontId="36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33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3" fillId="0" borderId="56" xfId="0" applyNumberFormat="1" applyFont="1" applyBorder="1" applyAlignment="1">
      <alignment/>
    </xf>
    <xf numFmtId="3" fontId="23" fillId="0" borderId="59" xfId="0" applyNumberFormat="1" applyFont="1" applyBorder="1" applyAlignment="1">
      <alignment/>
    </xf>
    <xf numFmtId="0" fontId="2" fillId="0" borderId="0" xfId="47" applyFont="1" applyFill="1">
      <alignment/>
      <protection/>
    </xf>
    <xf numFmtId="0" fontId="0" fillId="0" borderId="0" xfId="47" applyFill="1" applyBorder="1">
      <alignment/>
      <protection/>
    </xf>
    <xf numFmtId="4" fontId="29" fillId="0" borderId="0" xfId="47" applyNumberFormat="1" applyFont="1" applyFill="1" applyBorder="1">
      <alignment/>
      <protection/>
    </xf>
    <xf numFmtId="4" fontId="24" fillId="0" borderId="0" xfId="47" applyNumberFormat="1" applyFont="1" applyFill="1" applyBorder="1">
      <alignment/>
      <protection/>
    </xf>
    <xf numFmtId="4" fontId="36" fillId="0" borderId="0" xfId="47" applyNumberFormat="1" applyFont="1" applyFill="1" applyBorder="1">
      <alignment/>
      <protection/>
    </xf>
    <xf numFmtId="0" fontId="34" fillId="0" borderId="58" xfId="47" applyFont="1" applyFill="1" applyBorder="1" applyAlignment="1">
      <alignment horizontal="center" vertical="top"/>
      <protection/>
    </xf>
    <xf numFmtId="49" fontId="34" fillId="0" borderId="58" xfId="47" applyNumberFormat="1" applyFont="1" applyFill="1" applyBorder="1" applyAlignment="1">
      <alignment horizontal="left" vertical="top"/>
      <protection/>
    </xf>
    <xf numFmtId="0" fontId="34" fillId="0" borderId="58" xfId="47" applyFont="1" applyFill="1" applyBorder="1" applyAlignment="1">
      <alignment vertical="top" wrapText="1"/>
      <protection/>
    </xf>
    <xf numFmtId="49" fontId="34" fillId="0" borderId="58" xfId="47" applyNumberFormat="1" applyFont="1" applyFill="1" applyBorder="1" applyAlignment="1">
      <alignment horizontal="center" shrinkToFit="1"/>
      <protection/>
    </xf>
    <xf numFmtId="4" fontId="34" fillId="0" borderId="58" xfId="47" applyNumberFormat="1" applyFont="1" applyFill="1" applyBorder="1" applyAlignment="1">
      <alignment horizontal="right"/>
      <protection/>
    </xf>
    <xf numFmtId="4" fontId="34" fillId="0" borderId="58" xfId="47" applyNumberFormat="1" applyFont="1" applyFill="1" applyBorder="1">
      <alignment/>
      <protection/>
    </xf>
    <xf numFmtId="0" fontId="38" fillId="0" borderId="58" xfId="47" applyFont="1" applyFill="1" applyBorder="1" applyAlignment="1">
      <alignment horizontal="center" vertical="top"/>
      <protection/>
    </xf>
    <xf numFmtId="49" fontId="38" fillId="0" borderId="58" xfId="47" applyNumberFormat="1" applyFont="1" applyFill="1" applyBorder="1" applyAlignment="1">
      <alignment horizontal="left" vertical="top"/>
      <protection/>
    </xf>
    <xf numFmtId="0" fontId="38" fillId="0" borderId="58" xfId="47" applyFont="1" applyFill="1" applyBorder="1" applyAlignment="1">
      <alignment vertical="top" wrapText="1"/>
      <protection/>
    </xf>
    <xf numFmtId="49" fontId="38" fillId="0" borderId="58" xfId="47" applyNumberFormat="1" applyFont="1" applyFill="1" applyBorder="1" applyAlignment="1">
      <alignment horizontal="center" shrinkToFit="1"/>
      <protection/>
    </xf>
    <xf numFmtId="4" fontId="38" fillId="0" borderId="58" xfId="47" applyNumberFormat="1" applyFont="1" applyFill="1" applyBorder="1" applyAlignment="1">
      <alignment horizontal="right"/>
      <protection/>
    </xf>
    <xf numFmtId="4" fontId="38" fillId="0" borderId="58" xfId="47" applyNumberFormat="1" applyFont="1" applyFill="1" applyBorder="1">
      <alignment/>
      <protection/>
    </xf>
    <xf numFmtId="49" fontId="27" fillId="0" borderId="0" xfId="0" applyNumberFormat="1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4" fillId="18" borderId="48" xfId="47" applyFont="1" applyFill="1" applyBorder="1">
      <alignment/>
      <protection/>
    </xf>
    <xf numFmtId="0" fontId="27" fillId="0" borderId="60" xfId="0" applyFont="1" applyBorder="1" applyAlignment="1">
      <alignment horizontal="centerContinuous" vertical="center"/>
    </xf>
    <xf numFmtId="0" fontId="0" fillId="0" borderId="0" xfId="47" applyFont="1" applyFill="1" applyBorder="1">
      <alignment/>
      <protection/>
    </xf>
    <xf numFmtId="0" fontId="0" fillId="0" borderId="0" xfId="47" applyFont="1">
      <alignment/>
      <protection/>
    </xf>
    <xf numFmtId="0" fontId="0" fillId="0" borderId="0" xfId="47" applyNumberFormat="1" applyFont="1" applyFill="1" applyBorder="1">
      <alignment/>
      <protection/>
    </xf>
    <xf numFmtId="0" fontId="0" fillId="0" borderId="0" xfId="47" applyNumberFormat="1" applyFont="1">
      <alignment/>
      <protection/>
    </xf>
    <xf numFmtId="0" fontId="0" fillId="0" borderId="0" xfId="47" applyFont="1" applyFill="1">
      <alignment/>
      <protection/>
    </xf>
    <xf numFmtId="3" fontId="0" fillId="0" borderId="0" xfId="47" applyNumberFormat="1" applyFont="1">
      <alignment/>
      <protection/>
    </xf>
    <xf numFmtId="0" fontId="0" fillId="0" borderId="18" xfId="47" applyBorder="1">
      <alignment/>
      <protection/>
    </xf>
    <xf numFmtId="0" fontId="0" fillId="0" borderId="18" xfId="47" applyBorder="1" applyAlignment="1">
      <alignment horizontal="right"/>
      <protection/>
    </xf>
    <xf numFmtId="0" fontId="23" fillId="0" borderId="18" xfId="47" applyFont="1" applyBorder="1">
      <alignment/>
      <protection/>
    </xf>
    <xf numFmtId="0" fontId="24" fillId="0" borderId="18" xfId="47" applyFont="1" applyBorder="1">
      <alignment/>
      <protection/>
    </xf>
    <xf numFmtId="0" fontId="23" fillId="0" borderId="20" xfId="47" applyFont="1" applyBorder="1" applyAlignment="1">
      <alignment/>
      <protection/>
    </xf>
    <xf numFmtId="0" fontId="25" fillId="0" borderId="18" xfId="47" applyFont="1" applyBorder="1" applyAlignment="1">
      <alignment horizontal="right"/>
      <protection/>
    </xf>
    <xf numFmtId="0" fontId="23" fillId="0" borderId="18" xfId="47" applyFont="1" applyBorder="1" applyAlignment="1">
      <alignment horizontal="left"/>
      <protection/>
    </xf>
    <xf numFmtId="0" fontId="23" fillId="0" borderId="61" xfId="0" applyFont="1" applyBorder="1" applyAlignment="1">
      <alignment horizontal="right" vertical="center"/>
    </xf>
    <xf numFmtId="169" fontId="23" fillId="0" borderId="57" xfId="0" applyNumberFormat="1" applyFont="1" applyBorder="1" applyAlignment="1">
      <alignment horizontal="right" indent="2"/>
    </xf>
    <xf numFmtId="169" fontId="23" fillId="0" borderId="22" xfId="0" applyNumberFormat="1" applyFont="1" applyBorder="1" applyAlignment="1">
      <alignment horizontal="right" indent="2"/>
    </xf>
    <xf numFmtId="169" fontId="27" fillId="18" borderId="62" xfId="0" applyNumberFormat="1" applyFont="1" applyFill="1" applyBorder="1" applyAlignment="1">
      <alignment horizontal="right" indent="2"/>
    </xf>
    <xf numFmtId="169" fontId="27" fillId="18" borderId="55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0" fontId="24" fillId="18" borderId="5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0" fontId="25" fillId="0" borderId="18" xfId="0" applyFont="1" applyBorder="1" applyAlignment="1">
      <alignment horizontal="left"/>
    </xf>
    <xf numFmtId="0" fontId="25" fillId="0" borderId="57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39" fillId="0" borderId="61" xfId="0" applyFont="1" applyBorder="1" applyAlignment="1">
      <alignment horizontal="center" vertical="center" wrapText="1"/>
    </xf>
    <xf numFmtId="0" fontId="40" fillId="0" borderId="6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9" fontId="0" fillId="0" borderId="0" xfId="0" applyNumberFormat="1" applyAlignment="1">
      <alignment horizontal="left" wrapText="1"/>
    </xf>
    <xf numFmtId="0" fontId="23" fillId="0" borderId="35" xfId="0" applyFont="1" applyBorder="1" applyAlignment="1">
      <alignment horizontal="center" shrinkToFit="1"/>
    </xf>
    <xf numFmtId="0" fontId="23" fillId="0" borderId="37" xfId="0" applyFont="1" applyBorder="1" applyAlignment="1">
      <alignment horizontal="center" shrinkToFit="1"/>
    </xf>
    <xf numFmtId="3" fontId="24" fillId="18" borderId="36" xfId="0" applyNumberFormat="1" applyFont="1" applyFill="1" applyBorder="1" applyAlignment="1">
      <alignment horizontal="right"/>
    </xf>
    <xf numFmtId="3" fontId="24" fillId="18" borderId="55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0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24" fillId="0" borderId="4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18" xfId="47" applyFont="1" applyBorder="1" applyAlignment="1">
      <alignment horizontal="center" shrinkToFit="1"/>
      <protection/>
    </xf>
    <xf numFmtId="0" fontId="24" fillId="0" borderId="57" xfId="0" applyFont="1" applyFill="1" applyBorder="1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N17" sqref="N17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223" t="s">
        <v>118</v>
      </c>
      <c r="B1" s="224"/>
      <c r="C1" s="224"/>
      <c r="D1" s="224"/>
      <c r="E1" s="224"/>
      <c r="F1" s="224"/>
      <c r="G1" s="211" t="s">
        <v>119</v>
      </c>
    </row>
    <row r="2" spans="1:7" ht="12.75" customHeight="1">
      <c r="A2" s="1" t="s">
        <v>109</v>
      </c>
      <c r="B2" s="2"/>
      <c r="C2" s="3" t="s">
        <v>111</v>
      </c>
      <c r="D2" s="3" t="s">
        <v>69</v>
      </c>
      <c r="E2" s="2"/>
      <c r="F2" s="4" t="s">
        <v>0</v>
      </c>
      <c r="G2" s="5"/>
    </row>
    <row r="3" spans="1:7" ht="3" customHeight="1" hidden="1">
      <c r="A3" s="6"/>
      <c r="B3" s="7"/>
      <c r="C3" s="8"/>
      <c r="D3" s="8"/>
      <c r="E3" s="7"/>
      <c r="F3" s="9"/>
      <c r="G3" s="10"/>
    </row>
    <row r="4" spans="1:7" ht="12" customHeight="1">
      <c r="A4" s="11" t="s">
        <v>1</v>
      </c>
      <c r="B4" s="7"/>
      <c r="C4" s="8" t="s">
        <v>112</v>
      </c>
      <c r="D4" s="8"/>
      <c r="E4" s="7"/>
      <c r="F4" s="9" t="s">
        <v>2</v>
      </c>
      <c r="G4" s="12"/>
    </row>
    <row r="5" spans="1:7" ht="12.75" customHeight="1">
      <c r="A5" s="13"/>
      <c r="B5" s="14"/>
      <c r="C5" s="15" t="s">
        <v>69</v>
      </c>
      <c r="D5" s="16"/>
      <c r="E5" s="17"/>
      <c r="F5" s="9" t="s">
        <v>4</v>
      </c>
      <c r="G5" s="10"/>
    </row>
    <row r="6" spans="1:15" ht="12.75" customHeight="1" thickBot="1">
      <c r="A6" s="11" t="s">
        <v>5</v>
      </c>
      <c r="B6" s="7"/>
      <c r="C6" s="8" t="s">
        <v>113</v>
      </c>
      <c r="D6" s="8"/>
      <c r="E6" s="7"/>
      <c r="F6" s="18" t="s">
        <v>6</v>
      </c>
      <c r="G6" s="19"/>
      <c r="O6" s="20"/>
    </row>
    <row r="7" spans="1:7" ht="25.5" customHeight="1" thickTop="1">
      <c r="A7" s="196"/>
      <c r="B7" s="21"/>
      <c r="C7" s="217" t="s">
        <v>117</v>
      </c>
      <c r="D7" s="218"/>
      <c r="E7" s="219"/>
      <c r="F7" s="22" t="s">
        <v>7</v>
      </c>
      <c r="G7" s="19"/>
    </row>
    <row r="8" spans="1:9" ht="12.75">
      <c r="A8" s="23" t="s">
        <v>8</v>
      </c>
      <c r="B8" s="9"/>
      <c r="C8" s="220" t="s">
        <v>103</v>
      </c>
      <c r="D8" s="220"/>
      <c r="E8" s="221"/>
      <c r="F8" s="24" t="s">
        <v>9</v>
      </c>
      <c r="G8" s="25"/>
      <c r="H8" s="26"/>
      <c r="I8" s="27"/>
    </row>
    <row r="9" spans="1:8" ht="12.75">
      <c r="A9" s="23" t="s">
        <v>10</v>
      </c>
      <c r="B9" s="9"/>
      <c r="C9" s="220" t="str">
        <f>Projektant</f>
        <v>Ing. V. Zatloukal</v>
      </c>
      <c r="D9" s="220"/>
      <c r="E9" s="221"/>
      <c r="F9" s="9"/>
      <c r="G9" s="28"/>
      <c r="H9" s="29"/>
    </row>
    <row r="10" spans="1:8" ht="12.75">
      <c r="A10" s="23" t="s">
        <v>11</v>
      </c>
      <c r="B10" s="9"/>
      <c r="C10" s="220" t="s">
        <v>102</v>
      </c>
      <c r="D10" s="220"/>
      <c r="E10" s="220"/>
      <c r="F10" s="30"/>
      <c r="G10" s="31"/>
      <c r="H10" s="32"/>
    </row>
    <row r="11" spans="1:57" ht="13.5" customHeight="1">
      <c r="A11" s="23" t="s">
        <v>12</v>
      </c>
      <c r="B11" s="9"/>
      <c r="C11" s="220" t="s">
        <v>110</v>
      </c>
      <c r="D11" s="220"/>
      <c r="E11" s="220"/>
      <c r="F11" s="33" t="s">
        <v>13</v>
      </c>
      <c r="G11" s="34"/>
      <c r="H11" s="29"/>
      <c r="BA11" s="35"/>
      <c r="BB11" s="35"/>
      <c r="BC11" s="35"/>
      <c r="BD11" s="35"/>
      <c r="BE11" s="35"/>
    </row>
    <row r="12" spans="1:8" ht="12.75" customHeight="1">
      <c r="A12" s="36" t="s">
        <v>14</v>
      </c>
      <c r="B12" s="7"/>
      <c r="C12" s="222" t="s">
        <v>103</v>
      </c>
      <c r="D12" s="222"/>
      <c r="E12" s="222"/>
      <c r="F12" s="37" t="s">
        <v>15</v>
      </c>
      <c r="G12" s="38"/>
      <c r="H12" s="29"/>
    </row>
    <row r="13" spans="1:8" ht="28.5" customHeight="1" thickBot="1">
      <c r="A13" s="197" t="s">
        <v>16</v>
      </c>
      <c r="B13" s="39"/>
      <c r="C13" s="39"/>
      <c r="D13" s="39"/>
      <c r="E13" s="40"/>
      <c r="F13" s="40"/>
      <c r="G13" s="41"/>
      <c r="H13" s="29"/>
    </row>
    <row r="14" spans="1:7" ht="17.25" customHeight="1" thickBot="1">
      <c r="A14" s="42" t="s">
        <v>17</v>
      </c>
      <c r="B14" s="43"/>
      <c r="C14" s="44"/>
      <c r="D14" s="45" t="s">
        <v>18</v>
      </c>
      <c r="E14" s="46"/>
      <c r="F14" s="46"/>
      <c r="G14" s="44"/>
    </row>
    <row r="15" spans="1:7" ht="15.75" customHeight="1">
      <c r="A15" s="47"/>
      <c r="B15" s="48" t="s">
        <v>19</v>
      </c>
      <c r="C15" s="49">
        <f>HSV</f>
        <v>0</v>
      </c>
      <c r="D15" s="50" t="str">
        <f>Rekapitulace!A16</f>
        <v>Ztížené výrobní podmínky</v>
      </c>
      <c r="E15" s="51"/>
      <c r="F15" s="52"/>
      <c r="G15" s="49">
        <f>Rekapitulace!I16</f>
        <v>0</v>
      </c>
    </row>
    <row r="16" spans="1:7" ht="15.75" customHeight="1">
      <c r="A16" s="47" t="s">
        <v>20</v>
      </c>
      <c r="B16" s="48" t="s">
        <v>21</v>
      </c>
      <c r="C16" s="49">
        <f>PSV</f>
        <v>0</v>
      </c>
      <c r="D16" s="6" t="str">
        <f>Rekapitulace!A17</f>
        <v>Oborová přirážka</v>
      </c>
      <c r="E16" s="53"/>
      <c r="F16" s="54"/>
      <c r="G16" s="49">
        <f>Rekapitulace!I17</f>
        <v>0</v>
      </c>
    </row>
    <row r="17" spans="1:7" ht="15.75" customHeight="1">
      <c r="A17" s="47" t="s">
        <v>22</v>
      </c>
      <c r="B17" s="48" t="s">
        <v>23</v>
      </c>
      <c r="C17" s="49">
        <f>Mont</f>
        <v>0</v>
      </c>
      <c r="D17" s="6" t="str">
        <f>Rekapitulace!A18</f>
        <v>Přesun stavebních kapacit</v>
      </c>
      <c r="E17" s="53"/>
      <c r="F17" s="54"/>
      <c r="G17" s="49">
        <f>Rekapitulace!I18</f>
        <v>0</v>
      </c>
    </row>
    <row r="18" spans="1:7" ht="15.75" customHeight="1">
      <c r="A18" s="55" t="s">
        <v>24</v>
      </c>
      <c r="B18" s="56" t="s">
        <v>25</v>
      </c>
      <c r="C18" s="49">
        <f>Dodavka</f>
        <v>0</v>
      </c>
      <c r="D18" s="6" t="str">
        <f>Rekapitulace!A19</f>
        <v>Mimostaveništní doprava</v>
      </c>
      <c r="E18" s="53"/>
      <c r="F18" s="54"/>
      <c r="G18" s="49">
        <f>Rekapitulace!I19</f>
        <v>0</v>
      </c>
    </row>
    <row r="19" spans="1:7" ht="15.75" customHeight="1">
      <c r="A19" s="57" t="s">
        <v>26</v>
      </c>
      <c r="B19" s="48"/>
      <c r="C19" s="49">
        <f>SUM(C15:C18)</f>
        <v>0</v>
      </c>
      <c r="D19" s="6" t="str">
        <f>Rekapitulace!A20</f>
        <v>Zařízení staveniště</v>
      </c>
      <c r="E19" s="53"/>
      <c r="F19" s="54"/>
      <c r="G19" s="49">
        <f>Rekapitulace!I20</f>
        <v>0</v>
      </c>
    </row>
    <row r="20" spans="1:7" ht="15.75" customHeight="1">
      <c r="A20" s="57"/>
      <c r="B20" s="48"/>
      <c r="C20" s="49"/>
      <c r="D20" s="6" t="str">
        <f>Rekapitulace!A21</f>
        <v>Provoz investora</v>
      </c>
      <c r="E20" s="53"/>
      <c r="F20" s="54"/>
      <c r="G20" s="49">
        <f>Rekapitulace!I21</f>
        <v>0</v>
      </c>
    </row>
    <row r="21" spans="1:7" ht="15.75" customHeight="1">
      <c r="A21" s="57" t="s">
        <v>27</v>
      </c>
      <c r="B21" s="48"/>
      <c r="C21" s="49">
        <f>HZS</f>
        <v>0</v>
      </c>
      <c r="D21" s="6" t="str">
        <f>Rekapitulace!A22</f>
        <v>Kompletační činnost (IČD)</v>
      </c>
      <c r="E21" s="53"/>
      <c r="F21" s="54"/>
      <c r="G21" s="49">
        <f>Rekapitulace!I22</f>
        <v>0</v>
      </c>
    </row>
    <row r="22" spans="1:7" ht="15.75" customHeight="1">
      <c r="A22" s="58" t="s">
        <v>28</v>
      </c>
      <c r="B22" s="59"/>
      <c r="C22" s="49">
        <f>C19+C21</f>
        <v>0</v>
      </c>
      <c r="D22" s="6" t="s">
        <v>29</v>
      </c>
      <c r="E22" s="53"/>
      <c r="F22" s="54"/>
      <c r="G22" s="49">
        <f>G23-SUM(G15:G21)</f>
        <v>0</v>
      </c>
    </row>
    <row r="23" spans="1:7" ht="15.75" customHeight="1" thickBot="1">
      <c r="A23" s="227" t="s">
        <v>30</v>
      </c>
      <c r="B23" s="228"/>
      <c r="C23" s="60">
        <f>C22+G23</f>
        <v>0</v>
      </c>
      <c r="D23" s="61" t="s">
        <v>31</v>
      </c>
      <c r="E23" s="62"/>
      <c r="F23" s="63"/>
      <c r="G23" s="49">
        <f>VRN</f>
        <v>0</v>
      </c>
    </row>
    <row r="24" spans="1:7" ht="12.75">
      <c r="A24" s="64" t="s">
        <v>32</v>
      </c>
      <c r="B24" s="65"/>
      <c r="C24" s="66"/>
      <c r="D24" s="65" t="s">
        <v>33</v>
      </c>
      <c r="E24" s="65"/>
      <c r="F24" s="67" t="s">
        <v>34</v>
      </c>
      <c r="G24" s="68"/>
    </row>
    <row r="25" spans="1:7" ht="12.75">
      <c r="A25" s="58" t="s">
        <v>35</v>
      </c>
      <c r="B25" s="59"/>
      <c r="C25" s="69"/>
      <c r="D25" s="59" t="s">
        <v>35</v>
      </c>
      <c r="E25" s="70"/>
      <c r="F25" s="71" t="s">
        <v>35</v>
      </c>
      <c r="G25" s="72"/>
    </row>
    <row r="26" spans="1:7" ht="37.5" customHeight="1">
      <c r="A26" s="58" t="s">
        <v>36</v>
      </c>
      <c r="B26" s="73"/>
      <c r="C26" s="69"/>
      <c r="D26" s="59" t="s">
        <v>36</v>
      </c>
      <c r="E26" s="70"/>
      <c r="F26" s="71" t="s">
        <v>36</v>
      </c>
      <c r="G26" s="72"/>
    </row>
    <row r="27" spans="1:7" ht="12.75">
      <c r="A27" s="58"/>
      <c r="B27" s="74"/>
      <c r="C27" s="69"/>
      <c r="D27" s="59"/>
      <c r="E27" s="70"/>
      <c r="F27" s="71"/>
      <c r="G27" s="72"/>
    </row>
    <row r="28" spans="1:7" ht="12.75">
      <c r="A28" s="58" t="s">
        <v>37</v>
      </c>
      <c r="B28" s="59"/>
      <c r="C28" s="69"/>
      <c r="D28" s="71" t="s">
        <v>38</v>
      </c>
      <c r="E28" s="69"/>
      <c r="F28" s="75" t="s">
        <v>38</v>
      </c>
      <c r="G28" s="72"/>
    </row>
    <row r="29" spans="1:7" ht="69" customHeight="1">
      <c r="A29" s="58"/>
      <c r="B29" s="59"/>
      <c r="C29" s="76"/>
      <c r="D29" s="77"/>
      <c r="E29" s="76"/>
      <c r="F29" s="59"/>
      <c r="G29" s="72"/>
    </row>
    <row r="30" spans="1:7" ht="12.75">
      <c r="A30" s="78" t="s">
        <v>39</v>
      </c>
      <c r="B30" s="79"/>
      <c r="C30" s="80">
        <v>15</v>
      </c>
      <c r="D30" s="79" t="s">
        <v>40</v>
      </c>
      <c r="E30" s="81"/>
      <c r="F30" s="212">
        <f>C23-F32</f>
        <v>0</v>
      </c>
      <c r="G30" s="213"/>
    </row>
    <row r="31" spans="1:7" ht="12.75">
      <c r="A31" s="78" t="s">
        <v>41</v>
      </c>
      <c r="B31" s="79"/>
      <c r="C31" s="80">
        <f>SazbaDPH1</f>
        <v>15</v>
      </c>
      <c r="D31" s="79" t="s">
        <v>42</v>
      </c>
      <c r="E31" s="81"/>
      <c r="F31" s="212">
        <f>ROUND(PRODUCT(F30,C31/100),0)</f>
        <v>0</v>
      </c>
      <c r="G31" s="213"/>
    </row>
    <row r="32" spans="1:7" ht="12.75">
      <c r="A32" s="78" t="s">
        <v>39</v>
      </c>
      <c r="B32" s="79"/>
      <c r="C32" s="80">
        <v>0</v>
      </c>
      <c r="D32" s="79" t="s">
        <v>42</v>
      </c>
      <c r="E32" s="81"/>
      <c r="F32" s="212">
        <v>0</v>
      </c>
      <c r="G32" s="213"/>
    </row>
    <row r="33" spans="1:7" ht="12.75">
      <c r="A33" s="78" t="s">
        <v>41</v>
      </c>
      <c r="B33" s="82"/>
      <c r="C33" s="83">
        <f>SazbaDPH2</f>
        <v>0</v>
      </c>
      <c r="D33" s="79" t="s">
        <v>42</v>
      </c>
      <c r="E33" s="54"/>
      <c r="F33" s="212">
        <f>ROUND(PRODUCT(F32,C33/100),0)</f>
        <v>0</v>
      </c>
      <c r="G33" s="213"/>
    </row>
    <row r="34" spans="1:7" s="87" customFormat="1" ht="19.5" customHeight="1" thickBot="1">
      <c r="A34" s="84" t="s">
        <v>43</v>
      </c>
      <c r="B34" s="85"/>
      <c r="C34" s="85"/>
      <c r="D34" s="85"/>
      <c r="E34" s="86"/>
      <c r="F34" s="214">
        <f>ROUND(SUM(F30:F33),0)</f>
        <v>0</v>
      </c>
      <c r="G34" s="215"/>
    </row>
    <row r="36" spans="1:8" ht="12.75">
      <c r="A36" s="88" t="s">
        <v>44</v>
      </c>
      <c r="B36" s="88"/>
      <c r="C36" s="88"/>
      <c r="D36" s="88"/>
      <c r="E36" s="88"/>
      <c r="F36" s="88"/>
      <c r="G36" s="88"/>
      <c r="H36" t="s">
        <v>3</v>
      </c>
    </row>
    <row r="37" spans="1:8" ht="14.25" customHeight="1">
      <c r="A37" s="88"/>
      <c r="B37" s="216"/>
      <c r="C37" s="216"/>
      <c r="D37" s="216"/>
      <c r="E37" s="216"/>
      <c r="F37" s="216"/>
      <c r="G37" s="216"/>
      <c r="H37" t="s">
        <v>3</v>
      </c>
    </row>
    <row r="38" spans="1:8" ht="12.75" customHeight="1">
      <c r="A38" s="89"/>
      <c r="B38" s="216"/>
      <c r="C38" s="216"/>
      <c r="D38" s="216"/>
      <c r="E38" s="216"/>
      <c r="F38" s="216"/>
      <c r="G38" s="216"/>
      <c r="H38" t="s">
        <v>3</v>
      </c>
    </row>
    <row r="39" spans="1:8" ht="12.75">
      <c r="A39" s="89"/>
      <c r="B39" s="216"/>
      <c r="C39" s="216"/>
      <c r="D39" s="216"/>
      <c r="E39" s="216"/>
      <c r="F39" s="216"/>
      <c r="G39" s="216"/>
      <c r="H39" t="s">
        <v>3</v>
      </c>
    </row>
    <row r="40" spans="1:8" ht="12.75">
      <c r="A40" s="89"/>
      <c r="B40" s="216"/>
      <c r="C40" s="216"/>
      <c r="D40" s="216"/>
      <c r="E40" s="216"/>
      <c r="F40" s="216"/>
      <c r="G40" s="216"/>
      <c r="H40" t="s">
        <v>3</v>
      </c>
    </row>
    <row r="41" spans="1:8" ht="12.75">
      <c r="A41" s="89"/>
      <c r="B41" s="216"/>
      <c r="C41" s="216"/>
      <c r="D41" s="216"/>
      <c r="E41" s="216"/>
      <c r="F41" s="216"/>
      <c r="G41" s="216"/>
      <c r="H41" t="s">
        <v>3</v>
      </c>
    </row>
    <row r="42" spans="1:8" ht="12.75">
      <c r="A42" s="89"/>
      <c r="B42" s="216"/>
      <c r="C42" s="216"/>
      <c r="D42" s="216"/>
      <c r="E42" s="216"/>
      <c r="F42" s="216"/>
      <c r="G42" s="216"/>
      <c r="H42" t="s">
        <v>3</v>
      </c>
    </row>
    <row r="43" spans="1:8" ht="12.75">
      <c r="A43" s="89"/>
      <c r="B43" s="216"/>
      <c r="C43" s="216"/>
      <c r="D43" s="216"/>
      <c r="E43" s="216"/>
      <c r="F43" s="216"/>
      <c r="G43" s="216"/>
      <c r="H43" t="s">
        <v>3</v>
      </c>
    </row>
    <row r="44" spans="1:8" ht="12.75">
      <c r="A44" s="89"/>
      <c r="B44" s="216"/>
      <c r="C44" s="216"/>
      <c r="D44" s="216"/>
      <c r="E44" s="216"/>
      <c r="F44" s="216"/>
      <c r="G44" s="216"/>
      <c r="H44" t="s">
        <v>3</v>
      </c>
    </row>
    <row r="45" spans="1:8" ht="0.75" customHeight="1">
      <c r="A45" s="89"/>
      <c r="B45" s="216"/>
      <c r="C45" s="216"/>
      <c r="D45" s="216"/>
      <c r="E45" s="216"/>
      <c r="F45" s="216"/>
      <c r="G45" s="216"/>
      <c r="H45" t="s">
        <v>3</v>
      </c>
    </row>
    <row r="46" spans="2:7" ht="12.75">
      <c r="B46" s="226">
        <f>F30/100*1.5</f>
        <v>0</v>
      </c>
      <c r="C46" s="225"/>
      <c r="D46" s="225"/>
      <c r="E46" s="225"/>
      <c r="F46" s="225"/>
      <c r="G46" s="225"/>
    </row>
    <row r="47" spans="2:7" ht="12.75">
      <c r="B47" s="225"/>
      <c r="C47" s="225"/>
      <c r="D47" s="225"/>
      <c r="E47" s="225"/>
      <c r="F47" s="225"/>
      <c r="G47" s="225"/>
    </row>
    <row r="48" spans="2:7" ht="12.75">
      <c r="B48" s="225"/>
      <c r="C48" s="225"/>
      <c r="D48" s="225"/>
      <c r="E48" s="225"/>
      <c r="F48" s="225"/>
      <c r="G48" s="225"/>
    </row>
    <row r="49" spans="2:7" ht="12.75">
      <c r="B49" s="225"/>
      <c r="C49" s="225"/>
      <c r="D49" s="225"/>
      <c r="E49" s="225"/>
      <c r="F49" s="225"/>
      <c r="G49" s="225"/>
    </row>
    <row r="50" spans="2:7" ht="12.75">
      <c r="B50" s="225"/>
      <c r="C50" s="225"/>
      <c r="D50" s="225"/>
      <c r="E50" s="225"/>
      <c r="F50" s="225"/>
      <c r="G50" s="225"/>
    </row>
    <row r="51" spans="2:7" ht="12.75">
      <c r="B51" s="225"/>
      <c r="C51" s="225"/>
      <c r="D51" s="225"/>
      <c r="E51" s="225"/>
      <c r="F51" s="225"/>
      <c r="G51" s="225"/>
    </row>
    <row r="52" spans="2:7" ht="12.75">
      <c r="B52" s="225"/>
      <c r="C52" s="225"/>
      <c r="D52" s="225"/>
      <c r="E52" s="225"/>
      <c r="F52" s="225"/>
      <c r="G52" s="225"/>
    </row>
    <row r="53" spans="2:7" ht="12.75">
      <c r="B53" s="225"/>
      <c r="C53" s="225"/>
      <c r="D53" s="225"/>
      <c r="E53" s="225"/>
      <c r="F53" s="225"/>
      <c r="G53" s="225"/>
    </row>
    <row r="54" spans="2:7" ht="12.75">
      <c r="B54" s="225"/>
      <c r="C54" s="225"/>
      <c r="D54" s="225"/>
      <c r="E54" s="225"/>
      <c r="F54" s="225"/>
      <c r="G54" s="225"/>
    </row>
    <row r="55" spans="2:7" ht="12.75">
      <c r="B55" s="225"/>
      <c r="C55" s="225"/>
      <c r="D55" s="225"/>
      <c r="E55" s="225"/>
      <c r="F55" s="225"/>
      <c r="G55" s="225"/>
    </row>
  </sheetData>
  <sheetProtection/>
  <mergeCells count="24">
    <mergeCell ref="B55:G55"/>
    <mergeCell ref="B49:G49"/>
    <mergeCell ref="B50:G50"/>
    <mergeCell ref="B51:G51"/>
    <mergeCell ref="B52:G52"/>
    <mergeCell ref="C9:E9"/>
    <mergeCell ref="C11:E11"/>
    <mergeCell ref="F33:G33"/>
    <mergeCell ref="A23:B23"/>
    <mergeCell ref="F30:G30"/>
    <mergeCell ref="A1:F1"/>
    <mergeCell ref="B54:G54"/>
    <mergeCell ref="B53:G53"/>
    <mergeCell ref="B47:G47"/>
    <mergeCell ref="B48:G48"/>
    <mergeCell ref="B46:G46"/>
    <mergeCell ref="F31:G31"/>
    <mergeCell ref="F32:G32"/>
    <mergeCell ref="F34:G34"/>
    <mergeCell ref="B37:G45"/>
    <mergeCell ref="C7:E7"/>
    <mergeCell ref="C8:E8"/>
    <mergeCell ref="C10:E10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6.25" customHeight="1" thickTop="1">
      <c r="A1" s="231" t="s">
        <v>45</v>
      </c>
      <c r="B1" s="232"/>
      <c r="C1" s="238" t="s">
        <v>117</v>
      </c>
      <c r="D1" s="239"/>
      <c r="E1" s="239"/>
      <c r="F1" s="240"/>
      <c r="G1" s="90" t="s">
        <v>115</v>
      </c>
      <c r="H1" s="91" t="s">
        <v>116</v>
      </c>
      <c r="I1" s="92"/>
    </row>
    <row r="2" spans="1:9" ht="13.5" thickBot="1">
      <c r="A2" s="233" t="s">
        <v>46</v>
      </c>
      <c r="B2" s="234"/>
      <c r="C2" s="93" t="s">
        <v>114</v>
      </c>
      <c r="D2" s="94"/>
      <c r="E2" s="95"/>
      <c r="F2" s="94"/>
      <c r="G2" s="235" t="s">
        <v>114</v>
      </c>
      <c r="H2" s="236"/>
      <c r="I2" s="237"/>
    </row>
    <row r="3" spans="1:9" ht="13.5" thickTop="1">
      <c r="A3" s="70"/>
      <c r="B3" s="70"/>
      <c r="C3" s="70"/>
      <c r="D3" s="70"/>
      <c r="E3" s="70"/>
      <c r="F3" s="59"/>
      <c r="G3" s="70"/>
      <c r="H3" s="70"/>
      <c r="I3" s="70"/>
    </row>
    <row r="4" spans="1:9" ht="19.5" customHeight="1">
      <c r="A4" s="194" t="s">
        <v>47</v>
      </c>
      <c r="B4" s="96"/>
      <c r="C4" s="96"/>
      <c r="D4" s="96"/>
      <c r="E4" s="97"/>
      <c r="F4" s="96"/>
      <c r="G4" s="96"/>
      <c r="H4" s="96"/>
      <c r="I4" s="96"/>
    </row>
    <row r="5" spans="1:9" ht="13.5" thickBot="1">
      <c r="A5" s="70"/>
      <c r="B5" s="70"/>
      <c r="C5" s="70"/>
      <c r="D5" s="70"/>
      <c r="E5" s="70"/>
      <c r="F5" s="70"/>
      <c r="G5" s="70"/>
      <c r="H5" s="70"/>
      <c r="I5" s="70"/>
    </row>
    <row r="6" spans="1:9" s="29" customFormat="1" ht="13.5" thickBot="1">
      <c r="A6" s="98"/>
      <c r="B6" s="99" t="s">
        <v>48</v>
      </c>
      <c r="C6" s="99"/>
      <c r="D6" s="100"/>
      <c r="E6" s="101" t="s">
        <v>49</v>
      </c>
      <c r="F6" s="102" t="s">
        <v>50</v>
      </c>
      <c r="G6" s="102" t="s">
        <v>51</v>
      </c>
      <c r="H6" s="102" t="s">
        <v>52</v>
      </c>
      <c r="I6" s="103" t="s">
        <v>27</v>
      </c>
    </row>
    <row r="7" spans="1:9" s="29" customFormat="1" ht="12.75">
      <c r="A7" s="173" t="str">
        <f>Položky!B7</f>
        <v>713</v>
      </c>
      <c r="B7" s="104" t="str">
        <f>Položky!C7</f>
        <v>Izolace tepelné</v>
      </c>
      <c r="C7" s="59"/>
      <c r="D7" s="105"/>
      <c r="E7" s="174">
        <v>0</v>
      </c>
      <c r="F7" s="175">
        <f>Položky!G9</f>
        <v>0</v>
      </c>
      <c r="G7" s="175">
        <v>0</v>
      </c>
      <c r="H7" s="175">
        <v>0</v>
      </c>
      <c r="I7" s="176">
        <v>0</v>
      </c>
    </row>
    <row r="8" spans="1:9" s="29" customFormat="1" ht="12.75">
      <c r="A8" s="173" t="str">
        <f>Položky!B10</f>
        <v>903</v>
      </c>
      <c r="B8" s="104" t="str">
        <f>Položky!C10</f>
        <v>Stavební úpravy - klempířské práce </v>
      </c>
      <c r="C8" s="59"/>
      <c r="D8" s="105"/>
      <c r="E8" s="174">
        <v>0</v>
      </c>
      <c r="F8" s="175">
        <f>Položky!G12</f>
        <v>0</v>
      </c>
      <c r="G8" s="175">
        <v>0</v>
      </c>
      <c r="H8" s="175">
        <v>0</v>
      </c>
      <c r="I8" s="176">
        <v>0</v>
      </c>
    </row>
    <row r="9" spans="1:9" s="29" customFormat="1" ht="12.75">
      <c r="A9" s="173" t="str">
        <f>Položky!B13</f>
        <v>924</v>
      </c>
      <c r="B9" s="104" t="str">
        <f>Položky!C13</f>
        <v>Vzduchotechnika</v>
      </c>
      <c r="C9" s="59"/>
      <c r="D9" s="105"/>
      <c r="E9" s="174">
        <v>0</v>
      </c>
      <c r="F9" s="175">
        <f>Položky!G22</f>
        <v>0</v>
      </c>
      <c r="G9" s="175">
        <v>0</v>
      </c>
      <c r="H9" s="175">
        <v>0</v>
      </c>
      <c r="I9" s="176">
        <v>0</v>
      </c>
    </row>
    <row r="10" spans="1:9" s="29" customFormat="1" ht="13.5" thickBot="1">
      <c r="A10" s="173" t="str">
        <f>Položky!B23</f>
        <v>931</v>
      </c>
      <c r="B10" s="104" t="str">
        <f>Položky!C23</f>
        <v>Zkouška VZT</v>
      </c>
      <c r="C10" s="59"/>
      <c r="D10" s="105"/>
      <c r="E10" s="174">
        <v>0</v>
      </c>
      <c r="F10" s="29">
        <v>0</v>
      </c>
      <c r="G10" s="175">
        <v>0</v>
      </c>
      <c r="H10" s="175">
        <v>0</v>
      </c>
      <c r="I10" s="175">
        <f>Položky!G25</f>
        <v>0</v>
      </c>
    </row>
    <row r="11" spans="1:9" s="112" customFormat="1" ht="13.5" thickBot="1">
      <c r="A11" s="106"/>
      <c r="B11" s="107" t="s">
        <v>53</v>
      </c>
      <c r="C11" s="107"/>
      <c r="D11" s="108"/>
      <c r="E11" s="109">
        <f>SUM(E7:E10)</f>
        <v>0</v>
      </c>
      <c r="F11" s="110">
        <f>SUM(F7:F10)</f>
        <v>0</v>
      </c>
      <c r="G11" s="110">
        <f>SUM(G7:G10)</f>
        <v>0</v>
      </c>
      <c r="H11" s="110">
        <f>SUM(H7:H10)</f>
        <v>0</v>
      </c>
      <c r="I11" s="111">
        <f>SUM(I7:I10)</f>
        <v>0</v>
      </c>
    </row>
    <row r="12" spans="1:9" ht="12.75">
      <c r="A12" s="59"/>
      <c r="B12" s="59"/>
      <c r="C12" s="59"/>
      <c r="D12" s="59"/>
      <c r="E12" s="59"/>
      <c r="F12" s="59"/>
      <c r="G12" s="59"/>
      <c r="H12" s="59"/>
      <c r="I12" s="59"/>
    </row>
    <row r="13" spans="1:57" ht="19.5" customHeight="1">
      <c r="A13" s="195" t="s">
        <v>54</v>
      </c>
      <c r="B13" s="96"/>
      <c r="C13" s="96"/>
      <c r="D13" s="96"/>
      <c r="E13" s="96"/>
      <c r="F13" s="96"/>
      <c r="G13" s="113"/>
      <c r="H13" s="96"/>
      <c r="I13" s="96"/>
      <c r="BA13" s="35"/>
      <c r="BB13" s="35"/>
      <c r="BC13" s="35"/>
      <c r="BD13" s="35"/>
      <c r="BE13" s="35"/>
    </row>
    <row r="14" spans="1:9" ht="13.5" thickBot="1">
      <c r="A14" s="70"/>
      <c r="B14" s="70"/>
      <c r="C14" s="70"/>
      <c r="D14" s="70"/>
      <c r="E14" s="70"/>
      <c r="F14" s="70"/>
      <c r="G14" s="70"/>
      <c r="H14" s="70"/>
      <c r="I14" s="70"/>
    </row>
    <row r="15" spans="1:9" ht="12.75">
      <c r="A15" s="64" t="s">
        <v>55</v>
      </c>
      <c r="B15" s="65"/>
      <c r="C15" s="65"/>
      <c r="D15" s="114"/>
      <c r="E15" s="115" t="s">
        <v>56</v>
      </c>
      <c r="F15" s="116" t="s">
        <v>57</v>
      </c>
      <c r="G15" s="117" t="s">
        <v>58</v>
      </c>
      <c r="H15" s="118"/>
      <c r="I15" s="119" t="s">
        <v>56</v>
      </c>
    </row>
    <row r="16" spans="1:53" ht="12.75">
      <c r="A16" s="57" t="s">
        <v>94</v>
      </c>
      <c r="B16" s="48"/>
      <c r="C16" s="48"/>
      <c r="D16" s="120"/>
      <c r="E16" s="121">
        <v>0</v>
      </c>
      <c r="F16" s="122">
        <v>0</v>
      </c>
      <c r="G16" s="123">
        <f>SUM(E11:I11)</f>
        <v>0</v>
      </c>
      <c r="H16" s="124"/>
      <c r="I16" s="125">
        <f aca="true" t="shared" si="0" ref="I16:I23">E16+F16*G16/100</f>
        <v>0</v>
      </c>
      <c r="BA16">
        <v>0</v>
      </c>
    </row>
    <row r="17" spans="1:53" ht="12.75">
      <c r="A17" s="57" t="s">
        <v>95</v>
      </c>
      <c r="B17" s="48"/>
      <c r="C17" s="48"/>
      <c r="D17" s="120"/>
      <c r="E17" s="121">
        <v>0</v>
      </c>
      <c r="F17" s="122">
        <v>0</v>
      </c>
      <c r="G17" s="123">
        <f>SUM(E11:I11)</f>
        <v>0</v>
      </c>
      <c r="H17" s="124"/>
      <c r="I17" s="125">
        <f t="shared" si="0"/>
        <v>0</v>
      </c>
      <c r="BA17">
        <v>0</v>
      </c>
    </row>
    <row r="18" spans="1:53" ht="12.75">
      <c r="A18" s="57" t="s">
        <v>96</v>
      </c>
      <c r="B18" s="48"/>
      <c r="C18" s="48"/>
      <c r="D18" s="120"/>
      <c r="E18" s="121">
        <v>0</v>
      </c>
      <c r="F18" s="122">
        <v>0</v>
      </c>
      <c r="G18" s="123">
        <f>SUM(E11:I11)</f>
        <v>0</v>
      </c>
      <c r="H18" s="124"/>
      <c r="I18" s="125">
        <f t="shared" si="0"/>
        <v>0</v>
      </c>
      <c r="BA18">
        <v>0</v>
      </c>
    </row>
    <row r="19" spans="1:53" ht="12.75">
      <c r="A19" s="57" t="s">
        <v>97</v>
      </c>
      <c r="B19" s="48"/>
      <c r="C19" s="48"/>
      <c r="D19" s="120"/>
      <c r="E19" s="121">
        <v>0</v>
      </c>
      <c r="F19" s="122">
        <v>0</v>
      </c>
      <c r="G19" s="123">
        <f>SUM(E11:I11)</f>
        <v>0</v>
      </c>
      <c r="H19" s="124"/>
      <c r="I19" s="125">
        <f t="shared" si="0"/>
        <v>0</v>
      </c>
      <c r="BA19">
        <v>0</v>
      </c>
    </row>
    <row r="20" spans="1:53" ht="12.75">
      <c r="A20" s="57" t="s">
        <v>98</v>
      </c>
      <c r="B20" s="48"/>
      <c r="C20" s="48"/>
      <c r="D20" s="120"/>
      <c r="E20" s="121">
        <v>0</v>
      </c>
      <c r="F20" s="122">
        <v>1.5</v>
      </c>
      <c r="G20" s="123">
        <f>SUM(E11:I11)</f>
        <v>0</v>
      </c>
      <c r="H20" s="124"/>
      <c r="I20" s="125">
        <f t="shared" si="0"/>
        <v>0</v>
      </c>
      <c r="BA20">
        <v>1</v>
      </c>
    </row>
    <row r="21" spans="1:53" ht="12.75">
      <c r="A21" s="57" t="s">
        <v>99</v>
      </c>
      <c r="B21" s="48"/>
      <c r="C21" s="48"/>
      <c r="D21" s="120"/>
      <c r="E21" s="121">
        <v>0</v>
      </c>
      <c r="F21" s="122">
        <v>0</v>
      </c>
      <c r="G21" s="123">
        <f>SUM(E11:I11)</f>
        <v>0</v>
      </c>
      <c r="H21" s="124"/>
      <c r="I21" s="125">
        <f t="shared" si="0"/>
        <v>0</v>
      </c>
      <c r="BA21">
        <v>1</v>
      </c>
    </row>
    <row r="22" spans="1:53" ht="12.75">
      <c r="A22" s="57" t="s">
        <v>100</v>
      </c>
      <c r="B22" s="48"/>
      <c r="C22" s="48"/>
      <c r="D22" s="120"/>
      <c r="E22" s="121">
        <v>0</v>
      </c>
      <c r="F22" s="122">
        <v>0</v>
      </c>
      <c r="G22" s="123">
        <f>SUM(E11:I11)</f>
        <v>0</v>
      </c>
      <c r="H22" s="124"/>
      <c r="I22" s="125">
        <f t="shared" si="0"/>
        <v>0</v>
      </c>
      <c r="BA22">
        <v>2</v>
      </c>
    </row>
    <row r="23" spans="1:53" ht="12.75">
      <c r="A23" s="57" t="s">
        <v>101</v>
      </c>
      <c r="B23" s="48"/>
      <c r="C23" s="48"/>
      <c r="D23" s="120"/>
      <c r="E23" s="121">
        <v>0</v>
      </c>
      <c r="F23" s="122">
        <v>0</v>
      </c>
      <c r="G23" s="123">
        <f>SUM(E11:I11)</f>
        <v>0</v>
      </c>
      <c r="H23" s="124"/>
      <c r="I23" s="125">
        <f t="shared" si="0"/>
        <v>0</v>
      </c>
      <c r="BA23">
        <v>2</v>
      </c>
    </row>
    <row r="24" spans="1:9" ht="13.5" thickBot="1">
      <c r="A24" s="126"/>
      <c r="B24" s="127" t="s">
        <v>59</v>
      </c>
      <c r="C24" s="128"/>
      <c r="D24" s="129"/>
      <c r="E24" s="130"/>
      <c r="F24" s="131"/>
      <c r="G24" s="131"/>
      <c r="H24" s="229">
        <f>SUM(I16:I23)</f>
        <v>0</v>
      </c>
      <c r="I24" s="230"/>
    </row>
    <row r="26" spans="2:9" ht="12.75">
      <c r="B26" s="112"/>
      <c r="F26" s="132"/>
      <c r="G26" s="133"/>
      <c r="H26" s="133"/>
      <c r="I26" s="134"/>
    </row>
    <row r="27" spans="6:9" ht="12.75">
      <c r="F27" s="132"/>
      <c r="G27" s="133"/>
      <c r="H27" s="133"/>
      <c r="I27" s="134"/>
    </row>
    <row r="28" spans="6:9" ht="12.75">
      <c r="F28" s="132"/>
      <c r="G28" s="133"/>
      <c r="H28" s="133"/>
      <c r="I28" s="134"/>
    </row>
    <row r="29" spans="6:9" ht="12.75">
      <c r="F29" s="132"/>
      <c r="G29" s="133"/>
      <c r="H29" s="133"/>
      <c r="I29" s="134"/>
    </row>
    <row r="30" spans="6:9" ht="12.75">
      <c r="F30" s="132"/>
      <c r="G30" s="133"/>
      <c r="H30" s="133"/>
      <c r="I30" s="134"/>
    </row>
    <row r="31" spans="6:9" ht="12.75">
      <c r="F31" s="132"/>
      <c r="G31" s="133"/>
      <c r="H31" s="133"/>
      <c r="I31" s="134"/>
    </row>
    <row r="32" spans="6:9" ht="12.75">
      <c r="F32" s="132"/>
      <c r="G32" s="133"/>
      <c r="H32" s="133"/>
      <c r="I32" s="134"/>
    </row>
    <row r="33" spans="6:9" ht="12.75">
      <c r="F33" s="132"/>
      <c r="G33" s="133"/>
      <c r="H33" s="133"/>
      <c r="I33" s="134"/>
    </row>
    <row r="34" spans="6:9" ht="12.75">
      <c r="F34" s="132"/>
      <c r="G34" s="133"/>
      <c r="H34" s="133"/>
      <c r="I34" s="134"/>
    </row>
    <row r="35" spans="6:9" ht="12.75">
      <c r="F35" s="132"/>
      <c r="G35" s="133"/>
      <c r="H35" s="133"/>
      <c r="I35" s="134"/>
    </row>
    <row r="36" spans="6:9" ht="12.75">
      <c r="F36" s="132"/>
      <c r="G36" s="133"/>
      <c r="H36" s="133"/>
      <c r="I36" s="134"/>
    </row>
    <row r="37" spans="6:9" ht="12.75">
      <c r="F37" s="132"/>
      <c r="G37" s="133"/>
      <c r="H37" s="133"/>
      <c r="I37" s="134"/>
    </row>
    <row r="38" spans="6:9" ht="12.75">
      <c r="F38" s="132"/>
      <c r="G38" s="133"/>
      <c r="H38" s="133"/>
      <c r="I38" s="134"/>
    </row>
    <row r="39" spans="6:9" ht="12.75">
      <c r="F39" s="132"/>
      <c r="G39" s="133"/>
      <c r="H39" s="133"/>
      <c r="I39" s="134"/>
    </row>
    <row r="40" spans="6:9" ht="12.75">
      <c r="F40" s="132"/>
      <c r="G40" s="133"/>
      <c r="H40" s="133"/>
      <c r="I40" s="134"/>
    </row>
    <row r="41" spans="6:9" ht="12.75">
      <c r="F41" s="132"/>
      <c r="G41" s="133"/>
      <c r="H41" s="133"/>
      <c r="I41" s="134"/>
    </row>
    <row r="42" spans="6:9" ht="12.75">
      <c r="F42" s="132"/>
      <c r="G42" s="133"/>
      <c r="H42" s="133"/>
      <c r="I42" s="134"/>
    </row>
    <row r="43" spans="6:9" ht="12.75">
      <c r="F43" s="132"/>
      <c r="G43" s="133"/>
      <c r="H43" s="133"/>
      <c r="I43" s="134"/>
    </row>
    <row r="44" spans="6:9" ht="12.75">
      <c r="F44" s="132"/>
      <c r="G44" s="133"/>
      <c r="H44" s="133"/>
      <c r="I44" s="134"/>
    </row>
    <row r="45" spans="6:9" ht="12.75">
      <c r="F45" s="132"/>
      <c r="G45" s="133"/>
      <c r="H45" s="133"/>
      <c r="I45" s="134"/>
    </row>
    <row r="46" spans="6:9" ht="12.75">
      <c r="F46" s="132"/>
      <c r="G46" s="133"/>
      <c r="H46" s="133"/>
      <c r="I46" s="134"/>
    </row>
    <row r="47" spans="6:9" ht="12.75">
      <c r="F47" s="132"/>
      <c r="G47" s="133"/>
      <c r="H47" s="133"/>
      <c r="I47" s="134"/>
    </row>
    <row r="48" spans="6:9" ht="12.75">
      <c r="F48" s="132"/>
      <c r="G48" s="133"/>
      <c r="H48" s="133"/>
      <c r="I48" s="134"/>
    </row>
    <row r="49" spans="6:9" ht="12.75">
      <c r="F49" s="132"/>
      <c r="G49" s="133"/>
      <c r="H49" s="133"/>
      <c r="I49" s="134"/>
    </row>
    <row r="50" spans="6:9" ht="12.75">
      <c r="F50" s="132"/>
      <c r="G50" s="133"/>
      <c r="H50" s="133"/>
      <c r="I50" s="134"/>
    </row>
    <row r="51" spans="6:9" ht="12.75">
      <c r="F51" s="132"/>
      <c r="G51" s="133"/>
      <c r="H51" s="133"/>
      <c r="I51" s="134"/>
    </row>
    <row r="52" spans="6:9" ht="12.75">
      <c r="F52" s="132"/>
      <c r="G52" s="133"/>
      <c r="H52" s="133"/>
      <c r="I52" s="134"/>
    </row>
    <row r="53" spans="6:9" ht="12.75">
      <c r="F53" s="132"/>
      <c r="G53" s="133"/>
      <c r="H53" s="133"/>
      <c r="I53" s="134"/>
    </row>
    <row r="54" spans="6:9" ht="12.75">
      <c r="F54" s="132"/>
      <c r="G54" s="133"/>
      <c r="H54" s="133"/>
      <c r="I54" s="134"/>
    </row>
    <row r="55" spans="6:9" ht="12.75">
      <c r="F55" s="132"/>
      <c r="G55" s="133"/>
      <c r="H55" s="133"/>
      <c r="I55" s="134"/>
    </row>
    <row r="56" spans="6:9" ht="12.75">
      <c r="F56" s="132"/>
      <c r="G56" s="133"/>
      <c r="H56" s="133"/>
      <c r="I56" s="134"/>
    </row>
    <row r="57" spans="6:9" ht="12.75">
      <c r="F57" s="132"/>
      <c r="G57" s="133"/>
      <c r="H57" s="133"/>
      <c r="I57" s="134"/>
    </row>
    <row r="58" spans="6:9" ht="12.75">
      <c r="F58" s="132"/>
      <c r="G58" s="133"/>
      <c r="H58" s="133"/>
      <c r="I58" s="134"/>
    </row>
    <row r="59" spans="6:9" ht="12.75">
      <c r="F59" s="132"/>
      <c r="G59" s="133"/>
      <c r="H59" s="133"/>
      <c r="I59" s="134"/>
    </row>
    <row r="60" spans="6:9" ht="12.75">
      <c r="F60" s="132"/>
      <c r="G60" s="133"/>
      <c r="H60" s="133"/>
      <c r="I60" s="134"/>
    </row>
    <row r="61" spans="6:9" ht="12.75">
      <c r="F61" s="132"/>
      <c r="G61" s="133"/>
      <c r="H61" s="133"/>
      <c r="I61" s="134"/>
    </row>
    <row r="62" spans="6:9" ht="12.75">
      <c r="F62" s="132"/>
      <c r="G62" s="133"/>
      <c r="H62" s="133"/>
      <c r="I62" s="134"/>
    </row>
    <row r="63" spans="6:9" ht="12.75">
      <c r="F63" s="132"/>
      <c r="G63" s="133"/>
      <c r="H63" s="133"/>
      <c r="I63" s="134"/>
    </row>
    <row r="64" spans="6:9" ht="12.75">
      <c r="F64" s="132"/>
      <c r="G64" s="133"/>
      <c r="H64" s="133"/>
      <c r="I64" s="134"/>
    </row>
    <row r="65" spans="6:9" ht="12.75">
      <c r="F65" s="132"/>
      <c r="G65" s="133"/>
      <c r="H65" s="133"/>
      <c r="I65" s="134"/>
    </row>
    <row r="66" spans="6:9" ht="12.75">
      <c r="F66" s="132"/>
      <c r="G66" s="133"/>
      <c r="H66" s="133"/>
      <c r="I66" s="134"/>
    </row>
    <row r="67" spans="6:9" ht="12.75">
      <c r="F67" s="132"/>
      <c r="G67" s="133"/>
      <c r="H67" s="133"/>
      <c r="I67" s="134"/>
    </row>
    <row r="68" spans="6:9" ht="12.75">
      <c r="F68" s="132"/>
      <c r="G68" s="133"/>
      <c r="H68" s="133"/>
      <c r="I68" s="134"/>
    </row>
    <row r="69" spans="6:9" ht="12.75">
      <c r="F69" s="132"/>
      <c r="G69" s="133"/>
      <c r="H69" s="133"/>
      <c r="I69" s="134"/>
    </row>
    <row r="70" spans="6:9" ht="12.75">
      <c r="F70" s="132"/>
      <c r="G70" s="133"/>
      <c r="H70" s="133"/>
      <c r="I70" s="134"/>
    </row>
    <row r="71" spans="6:9" ht="12.75">
      <c r="F71" s="132"/>
      <c r="G71" s="133"/>
      <c r="H71" s="133"/>
      <c r="I71" s="134"/>
    </row>
    <row r="72" spans="6:9" ht="12.75">
      <c r="F72" s="132"/>
      <c r="G72" s="133"/>
      <c r="H72" s="133"/>
      <c r="I72" s="134"/>
    </row>
    <row r="73" spans="6:9" ht="12.75">
      <c r="F73" s="132"/>
      <c r="G73" s="133"/>
      <c r="H73" s="133"/>
      <c r="I73" s="134"/>
    </row>
    <row r="74" spans="6:9" ht="12.75">
      <c r="F74" s="132"/>
      <c r="G74" s="133"/>
      <c r="H74" s="133"/>
      <c r="I74" s="134"/>
    </row>
    <row r="75" spans="6:9" ht="12.75">
      <c r="F75" s="132"/>
      <c r="G75" s="133"/>
      <c r="H75" s="133"/>
      <c r="I75" s="134"/>
    </row>
  </sheetData>
  <sheetProtection/>
  <mergeCells count="5">
    <mergeCell ref="H24:I24"/>
    <mergeCell ref="A1:B1"/>
    <mergeCell ref="A2:B2"/>
    <mergeCell ref="G2:I2"/>
    <mergeCell ref="C1:F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82"/>
  <sheetViews>
    <sheetView showGridLines="0" showZeros="0" zoomScalePageLayoutView="0" workbookViewId="0" topLeftCell="A1">
      <selection activeCell="G21" sqref="G21"/>
    </sheetView>
  </sheetViews>
  <sheetFormatPr defaultColWidth="9.00390625" defaultRowHeight="12.75"/>
  <cols>
    <col min="1" max="1" width="4.375" style="135" customWidth="1"/>
    <col min="2" max="2" width="11.625" style="135" customWidth="1"/>
    <col min="3" max="3" width="40.375" style="135" customWidth="1"/>
    <col min="4" max="4" width="5.625" style="135" customWidth="1"/>
    <col min="5" max="5" width="8.625" style="167" customWidth="1"/>
    <col min="6" max="6" width="9.875" style="135" customWidth="1"/>
    <col min="7" max="7" width="13.875" style="135" customWidth="1"/>
    <col min="8" max="8" width="9.125" style="178" customWidth="1"/>
    <col min="9" max="11" width="9.125" style="135" customWidth="1"/>
    <col min="12" max="12" width="75.375" style="135" customWidth="1"/>
    <col min="13" max="13" width="45.25390625" style="135" customWidth="1"/>
    <col min="14" max="16384" width="9.125" style="135" customWidth="1"/>
  </cols>
  <sheetData>
    <row r="1" spans="1:7" ht="15.75">
      <c r="A1" s="241" t="s">
        <v>108</v>
      </c>
      <c r="B1" s="241"/>
      <c r="C1" s="241"/>
      <c r="D1" s="241"/>
      <c r="E1" s="241"/>
      <c r="F1" s="241"/>
      <c r="G1" s="241"/>
    </row>
    <row r="2" spans="1:7" ht="14.25" customHeight="1" thickBot="1">
      <c r="A2" s="136"/>
      <c r="B2" s="137"/>
      <c r="C2" s="138"/>
      <c r="D2" s="138"/>
      <c r="E2" s="139"/>
      <c r="F2" s="138"/>
      <c r="G2" s="138"/>
    </row>
    <row r="3" spans="1:7" ht="27" customHeight="1" thickTop="1">
      <c r="A3" s="231" t="s">
        <v>45</v>
      </c>
      <c r="B3" s="232"/>
      <c r="C3" s="244" t="s">
        <v>117</v>
      </c>
      <c r="D3" s="219"/>
      <c r="E3" s="209"/>
      <c r="F3" s="210"/>
      <c r="G3" s="206"/>
    </row>
    <row r="4" spans="1:8" s="199" customFormat="1" ht="13.5" thickBot="1">
      <c r="A4" s="242" t="s">
        <v>46</v>
      </c>
      <c r="B4" s="234"/>
      <c r="C4" s="207" t="s">
        <v>69</v>
      </c>
      <c r="D4" s="206"/>
      <c r="E4" s="243" t="str">
        <f>Rekapitulace!G2</f>
        <v>Vzduchotechnika </v>
      </c>
      <c r="F4" s="243"/>
      <c r="G4" s="243"/>
      <c r="H4" s="198"/>
    </row>
    <row r="5" spans="1:8" s="199" customFormat="1" ht="13.5" thickTop="1">
      <c r="A5" s="140"/>
      <c r="B5" s="136"/>
      <c r="C5" s="136"/>
      <c r="D5" s="136"/>
      <c r="E5" s="141"/>
      <c r="F5" s="136"/>
      <c r="G5" s="208"/>
      <c r="H5" s="198"/>
    </row>
    <row r="6" spans="1:8" s="199" customFormat="1" ht="12.75">
      <c r="A6" s="142" t="s">
        <v>60</v>
      </c>
      <c r="B6" s="143" t="s">
        <v>61</v>
      </c>
      <c r="C6" s="143" t="s">
        <v>62</v>
      </c>
      <c r="D6" s="143" t="s">
        <v>63</v>
      </c>
      <c r="E6" s="144" t="s">
        <v>64</v>
      </c>
      <c r="F6" s="143" t="s">
        <v>65</v>
      </c>
      <c r="G6" s="145" t="s">
        <v>66</v>
      </c>
      <c r="H6" s="198"/>
    </row>
    <row r="7" spans="1:9" s="199" customFormat="1" ht="12.75">
      <c r="A7" s="146" t="s">
        <v>67</v>
      </c>
      <c r="B7" s="147" t="s">
        <v>70</v>
      </c>
      <c r="C7" s="148" t="s">
        <v>71</v>
      </c>
      <c r="D7" s="149"/>
      <c r="E7" s="150"/>
      <c r="F7" s="150"/>
      <c r="G7" s="151"/>
      <c r="H7" s="200"/>
      <c r="I7" s="201"/>
    </row>
    <row r="8" spans="1:101" s="202" customFormat="1" ht="12.75">
      <c r="A8" s="182">
        <v>1</v>
      </c>
      <c r="B8" s="183" t="s">
        <v>72</v>
      </c>
      <c r="C8" s="184" t="s">
        <v>73</v>
      </c>
      <c r="D8" s="185" t="s">
        <v>74</v>
      </c>
      <c r="E8" s="186">
        <f>2*5</f>
        <v>10</v>
      </c>
      <c r="F8" s="186"/>
      <c r="G8" s="187">
        <f>E8*F8</f>
        <v>0</v>
      </c>
      <c r="H8" s="179"/>
      <c r="Z8" s="202">
        <v>0</v>
      </c>
      <c r="AW8" s="202">
        <v>2</v>
      </c>
      <c r="AX8" s="202">
        <f>IF(AW8=1,G8,0)</f>
        <v>0</v>
      </c>
      <c r="AY8" s="202">
        <f>IF(AW8=2,G8,0)</f>
        <v>0</v>
      </c>
      <c r="AZ8" s="202">
        <f>IF(AW8=3,G8,0)</f>
        <v>0</v>
      </c>
      <c r="BA8" s="202">
        <f>IF(AW8=4,G8,0)</f>
        <v>0</v>
      </c>
      <c r="BB8" s="202">
        <f>IF(AW8=5,G8,0)</f>
        <v>0</v>
      </c>
      <c r="BX8" s="202">
        <v>12</v>
      </c>
      <c r="BY8" s="202">
        <v>0</v>
      </c>
      <c r="CW8" s="202">
        <v>0</v>
      </c>
    </row>
    <row r="9" spans="1:54" s="199" customFormat="1" ht="12.75">
      <c r="A9" s="158"/>
      <c r="B9" s="159" t="s">
        <v>68</v>
      </c>
      <c r="C9" s="160" t="str">
        <f>CONCATENATE(B7," ",C7)</f>
        <v>713 Izolace tepelné</v>
      </c>
      <c r="D9" s="161"/>
      <c r="E9" s="162"/>
      <c r="F9" s="163"/>
      <c r="G9" s="164">
        <f>SUM(G7:G8)</f>
        <v>0</v>
      </c>
      <c r="H9" s="180"/>
      <c r="AX9" s="203">
        <f>SUM(AX7:AX8)</f>
        <v>0</v>
      </c>
      <c r="AY9" s="203">
        <f>SUM(AY7:AY8)</f>
        <v>0</v>
      </c>
      <c r="AZ9" s="203">
        <f>SUM(AZ7:AZ8)</f>
        <v>0</v>
      </c>
      <c r="BA9" s="203">
        <f>SUM(BA7:BA8)</f>
        <v>0</v>
      </c>
      <c r="BB9" s="203">
        <f>SUM(BB7:BB8)</f>
        <v>0</v>
      </c>
    </row>
    <row r="10" spans="1:9" s="199" customFormat="1" ht="12.75">
      <c r="A10" s="146" t="s">
        <v>67</v>
      </c>
      <c r="B10" s="147" t="s">
        <v>75</v>
      </c>
      <c r="C10" s="148" t="s">
        <v>107</v>
      </c>
      <c r="D10" s="149"/>
      <c r="E10" s="150"/>
      <c r="F10" s="150"/>
      <c r="G10" s="151"/>
      <c r="H10" s="200"/>
      <c r="I10" s="201"/>
    </row>
    <row r="11" spans="1:101" s="202" customFormat="1" ht="12.75">
      <c r="A11" s="182">
        <v>2</v>
      </c>
      <c r="B11" s="183" t="s">
        <v>76</v>
      </c>
      <c r="C11" s="184" t="s">
        <v>106</v>
      </c>
      <c r="D11" s="185" t="s">
        <v>77</v>
      </c>
      <c r="E11" s="186">
        <v>2</v>
      </c>
      <c r="F11" s="186"/>
      <c r="G11" s="187">
        <f>E11*F11</f>
        <v>0</v>
      </c>
      <c r="H11" s="179"/>
      <c r="Z11" s="202">
        <v>0</v>
      </c>
      <c r="AW11" s="202">
        <v>2</v>
      </c>
      <c r="AX11" s="202">
        <f>IF(AW11=1,G11,0)</f>
        <v>0</v>
      </c>
      <c r="AY11" s="202">
        <f>IF(AW11=2,G11,0)</f>
        <v>0</v>
      </c>
      <c r="AZ11" s="202">
        <f>IF(AW11=3,G11,0)</f>
        <v>0</v>
      </c>
      <c r="BA11" s="202">
        <f>IF(AW11=4,G11,0)</f>
        <v>0</v>
      </c>
      <c r="BB11" s="202">
        <f>IF(AW11=5,G11,0)</f>
        <v>0</v>
      </c>
      <c r="BX11" s="202">
        <v>12</v>
      </c>
      <c r="BY11" s="202">
        <v>0</v>
      </c>
      <c r="CW11" s="202">
        <v>0</v>
      </c>
    </row>
    <row r="12" spans="1:54" s="199" customFormat="1" ht="12.75">
      <c r="A12" s="158"/>
      <c r="B12" s="159" t="s">
        <v>68</v>
      </c>
      <c r="C12" s="160" t="str">
        <f>CONCATENATE(B10," ",C10)</f>
        <v>903 Stavební úpravy - klempířské práce </v>
      </c>
      <c r="D12" s="161"/>
      <c r="E12" s="162"/>
      <c r="F12" s="163"/>
      <c r="G12" s="164">
        <f>SUM(G10:G11)</f>
        <v>0</v>
      </c>
      <c r="H12" s="180"/>
      <c r="AX12" s="203"/>
      <c r="AY12" s="203"/>
      <c r="AZ12" s="203"/>
      <c r="BA12" s="203"/>
      <c r="BB12" s="203"/>
    </row>
    <row r="13" spans="1:9" s="199" customFormat="1" ht="12.75">
      <c r="A13" s="146" t="s">
        <v>67</v>
      </c>
      <c r="B13" s="147" t="s">
        <v>78</v>
      </c>
      <c r="C13" s="148" t="s">
        <v>69</v>
      </c>
      <c r="D13" s="149"/>
      <c r="E13" s="150"/>
      <c r="F13" s="150"/>
      <c r="G13" s="151"/>
      <c r="H13" s="200"/>
      <c r="I13" s="201"/>
    </row>
    <row r="14" spans="1:101" s="177" customFormat="1" ht="12.75">
      <c r="A14" s="188">
        <v>9</v>
      </c>
      <c r="B14" s="189" t="s">
        <v>80</v>
      </c>
      <c r="C14" s="190" t="s">
        <v>81</v>
      </c>
      <c r="D14" s="191" t="s">
        <v>74</v>
      </c>
      <c r="E14" s="192">
        <f>2*(3+2)</f>
        <v>10</v>
      </c>
      <c r="F14" s="192"/>
      <c r="G14" s="193">
        <f>E14*F14</f>
        <v>0</v>
      </c>
      <c r="H14" s="181"/>
      <c r="Z14" s="177">
        <v>0</v>
      </c>
      <c r="AW14" s="177">
        <v>2</v>
      </c>
      <c r="AX14" s="177">
        <f>IF(AW14=1,G14,0)</f>
        <v>0</v>
      </c>
      <c r="AY14" s="177">
        <f>IF(AW14=2,G14,0)</f>
        <v>0</v>
      </c>
      <c r="AZ14" s="177">
        <f>IF(AW14=3,G14,0)</f>
        <v>0</v>
      </c>
      <c r="BA14" s="177">
        <f>IF(AW14=4,G14,0)</f>
        <v>0</v>
      </c>
      <c r="BB14" s="177">
        <f>IF(AW14=5,G14,0)</f>
        <v>0</v>
      </c>
      <c r="BX14" s="177">
        <v>12</v>
      </c>
      <c r="BY14" s="177">
        <v>0</v>
      </c>
      <c r="CW14" s="177">
        <v>0</v>
      </c>
    </row>
    <row r="15" spans="1:8" s="177" customFormat="1" ht="12.75">
      <c r="A15" s="188"/>
      <c r="B15" s="189"/>
      <c r="C15" s="190"/>
      <c r="D15" s="191"/>
      <c r="E15" s="192"/>
      <c r="F15" s="192"/>
      <c r="G15" s="193"/>
      <c r="H15" s="181"/>
    </row>
    <row r="16" spans="1:101" s="202" customFormat="1" ht="12.75">
      <c r="A16" s="182">
        <v>12</v>
      </c>
      <c r="B16" s="183" t="s">
        <v>82</v>
      </c>
      <c r="C16" s="184" t="s">
        <v>83</v>
      </c>
      <c r="D16" s="185" t="s">
        <v>84</v>
      </c>
      <c r="E16" s="186">
        <v>22</v>
      </c>
      <c r="F16" s="186"/>
      <c r="G16" s="187">
        <f>E16*F16</f>
        <v>0</v>
      </c>
      <c r="H16" s="179"/>
      <c r="Z16" s="202">
        <v>0</v>
      </c>
      <c r="AW16" s="202">
        <v>2</v>
      </c>
      <c r="AX16" s="202">
        <f>IF(AW16=1,G16,0)</f>
        <v>0</v>
      </c>
      <c r="AY16" s="202">
        <f>IF(AW16=2,G16,0)</f>
        <v>0</v>
      </c>
      <c r="AZ16" s="202">
        <f>IF(AW16=3,G16,0)</f>
        <v>0</v>
      </c>
      <c r="BA16" s="202">
        <f>IF(AW16=4,G16,0)</f>
        <v>0</v>
      </c>
      <c r="BB16" s="202">
        <f>IF(AW16=5,G16,0)</f>
        <v>0</v>
      </c>
      <c r="BX16" s="202">
        <v>12</v>
      </c>
      <c r="BY16" s="202">
        <v>0</v>
      </c>
      <c r="CW16" s="202">
        <v>0</v>
      </c>
    </row>
    <row r="17" spans="1:8" s="202" customFormat="1" ht="12.75">
      <c r="A17" s="182"/>
      <c r="B17" s="183"/>
      <c r="C17" s="184"/>
      <c r="D17" s="185"/>
      <c r="E17" s="186"/>
      <c r="F17" s="186"/>
      <c r="G17" s="187"/>
      <c r="H17" s="179"/>
    </row>
    <row r="18" spans="1:8" s="177" customFormat="1" ht="12.75">
      <c r="A18" s="188">
        <v>14</v>
      </c>
      <c r="B18" s="189" t="s">
        <v>85</v>
      </c>
      <c r="C18" s="190" t="s">
        <v>105</v>
      </c>
      <c r="D18" s="191" t="s">
        <v>74</v>
      </c>
      <c r="E18" s="192">
        <f>2*0.5</f>
        <v>1</v>
      </c>
      <c r="F18" s="192"/>
      <c r="G18" s="193">
        <f>E18*F18</f>
        <v>0</v>
      </c>
      <c r="H18" s="181"/>
    </row>
    <row r="19" spans="1:101" s="177" customFormat="1" ht="12.75">
      <c r="A19" s="188">
        <v>15</v>
      </c>
      <c r="B19" s="189" t="s">
        <v>86</v>
      </c>
      <c r="C19" s="190" t="s">
        <v>104</v>
      </c>
      <c r="D19" s="191" t="s">
        <v>79</v>
      </c>
      <c r="E19" s="192">
        <v>2</v>
      </c>
      <c r="F19" s="192"/>
      <c r="G19" s="193">
        <f>E19*F19</f>
        <v>0</v>
      </c>
      <c r="H19" s="181"/>
      <c r="Z19" s="177">
        <v>0</v>
      </c>
      <c r="AW19" s="177">
        <v>2</v>
      </c>
      <c r="AX19" s="177">
        <f>IF(AW19=1,G19,0)</f>
        <v>0</v>
      </c>
      <c r="AY19" s="177">
        <f>IF(AW19=2,G19,0)</f>
        <v>0</v>
      </c>
      <c r="AZ19" s="177">
        <f>IF(AW19=3,G19,0)</f>
        <v>0</v>
      </c>
      <c r="BA19" s="177">
        <f>IF(AW19=4,G19,0)</f>
        <v>0</v>
      </c>
      <c r="BB19" s="177">
        <f>IF(AW19=5,G19,0)</f>
        <v>0</v>
      </c>
      <c r="BX19" s="177">
        <v>12</v>
      </c>
      <c r="BY19" s="177">
        <v>0</v>
      </c>
      <c r="CW19" s="177">
        <v>0</v>
      </c>
    </row>
    <row r="20" spans="1:7" ht="12.75">
      <c r="A20" s="204"/>
      <c r="B20" s="204"/>
      <c r="C20" s="204"/>
      <c r="D20" s="204"/>
      <c r="E20" s="205"/>
      <c r="F20" s="204"/>
      <c r="G20" s="204"/>
    </row>
    <row r="21" spans="1:101" s="202" customFormat="1" ht="12.75">
      <c r="A21" s="182">
        <v>17</v>
      </c>
      <c r="B21" s="183" t="s">
        <v>87</v>
      </c>
      <c r="C21" s="184" t="s">
        <v>88</v>
      </c>
      <c r="D21" s="185" t="s">
        <v>89</v>
      </c>
      <c r="E21" s="186">
        <v>16</v>
      </c>
      <c r="F21" s="186"/>
      <c r="G21" s="187">
        <f>E21*F21</f>
        <v>0</v>
      </c>
      <c r="H21" s="179"/>
      <c r="Z21" s="202">
        <v>0</v>
      </c>
      <c r="AW21" s="202">
        <v>2</v>
      </c>
      <c r="AX21" s="202">
        <f>IF(AW21=1,G21,0)</f>
        <v>0</v>
      </c>
      <c r="AY21" s="202">
        <f>IF(AW21=2,G21,0)</f>
        <v>0</v>
      </c>
      <c r="AZ21" s="202">
        <f>IF(AW21=3,G21,0)</f>
        <v>0</v>
      </c>
      <c r="BA21" s="202">
        <f>IF(AW21=4,G21,0)</f>
        <v>0</v>
      </c>
      <c r="BB21" s="202">
        <f>IF(AW21=5,G21,0)</f>
        <v>0</v>
      </c>
      <c r="BX21" s="202">
        <v>12</v>
      </c>
      <c r="BY21" s="202">
        <v>0</v>
      </c>
      <c r="CW21" s="202">
        <v>0</v>
      </c>
    </row>
    <row r="22" spans="1:54" s="199" customFormat="1" ht="12.75">
      <c r="A22" s="158"/>
      <c r="B22" s="159" t="s">
        <v>68</v>
      </c>
      <c r="C22" s="160" t="str">
        <f>CONCATENATE(B13," ",C13)</f>
        <v>924 Vzduchotechnika</v>
      </c>
      <c r="D22" s="161"/>
      <c r="E22" s="162"/>
      <c r="F22" s="163"/>
      <c r="G22" s="164">
        <f>SUM(G13:G21)</f>
        <v>0</v>
      </c>
      <c r="H22" s="180"/>
      <c r="AX22" s="203"/>
      <c r="AY22" s="203"/>
      <c r="AZ22" s="203"/>
      <c r="BA22" s="203"/>
      <c r="BB22" s="203"/>
    </row>
    <row r="23" spans="1:9" s="199" customFormat="1" ht="12.75">
      <c r="A23" s="146" t="s">
        <v>67</v>
      </c>
      <c r="B23" s="147" t="s">
        <v>90</v>
      </c>
      <c r="C23" s="148" t="s">
        <v>91</v>
      </c>
      <c r="D23" s="149"/>
      <c r="E23" s="150"/>
      <c r="F23" s="150"/>
      <c r="G23" s="151"/>
      <c r="H23" s="200"/>
      <c r="I23" s="201"/>
    </row>
    <row r="24" spans="1:101" s="199" customFormat="1" ht="12.75">
      <c r="A24" s="152">
        <v>18</v>
      </c>
      <c r="B24" s="153" t="s">
        <v>92</v>
      </c>
      <c r="C24" s="154" t="s">
        <v>93</v>
      </c>
      <c r="D24" s="155" t="s">
        <v>89</v>
      </c>
      <c r="E24" s="156">
        <v>4</v>
      </c>
      <c r="F24" s="156"/>
      <c r="G24" s="157">
        <f>E24*F24</f>
        <v>0</v>
      </c>
      <c r="H24" s="198"/>
      <c r="Z24" s="199">
        <v>0</v>
      </c>
      <c r="AW24" s="199">
        <v>2</v>
      </c>
      <c r="AX24" s="199">
        <f>IF(AW24=1,G24,0)</f>
        <v>0</v>
      </c>
      <c r="AY24" s="199">
        <f>IF(AW24=2,G24,0)</f>
        <v>0</v>
      </c>
      <c r="AZ24" s="199">
        <f>IF(AW24=3,G24,0)</f>
        <v>0</v>
      </c>
      <c r="BA24" s="199">
        <f>IF(AW24=4,G24,0)</f>
        <v>0</v>
      </c>
      <c r="BB24" s="199">
        <f>IF(AW24=5,G24,0)</f>
        <v>0</v>
      </c>
      <c r="BX24" s="199">
        <v>12</v>
      </c>
      <c r="BY24" s="199">
        <v>0</v>
      </c>
      <c r="CW24" s="199">
        <v>0</v>
      </c>
    </row>
    <row r="25" spans="1:54" s="199" customFormat="1" ht="12.75">
      <c r="A25" s="158"/>
      <c r="B25" s="159" t="s">
        <v>68</v>
      </c>
      <c r="C25" s="160" t="str">
        <f>CONCATENATE(B23," ",C23)</f>
        <v>931 Zkouška VZT</v>
      </c>
      <c r="D25" s="161"/>
      <c r="E25" s="162"/>
      <c r="F25" s="163"/>
      <c r="G25" s="164">
        <f>SUM(G23:G24)</f>
        <v>0</v>
      </c>
      <c r="H25" s="198"/>
      <c r="AX25" s="203">
        <f>SUM(AX23:AX24)</f>
        <v>0</v>
      </c>
      <c r="AY25" s="203">
        <f>SUM(AY23:AY24)</f>
        <v>0</v>
      </c>
      <c r="AZ25" s="203">
        <f>SUM(AZ23:AZ24)</f>
        <v>0</v>
      </c>
      <c r="BA25" s="203">
        <f>SUM(BA23:BA24)</f>
        <v>0</v>
      </c>
      <c r="BB25" s="203">
        <f>SUM(BB23:BB24)</f>
        <v>0</v>
      </c>
    </row>
    <row r="29" ht="14.25" customHeight="1"/>
    <row r="36" spans="1:7" ht="12.75">
      <c r="A36" s="165"/>
      <c r="B36" s="165"/>
      <c r="C36" s="165"/>
      <c r="D36" s="165"/>
      <c r="E36" s="165"/>
      <c r="F36" s="165"/>
      <c r="G36" s="165"/>
    </row>
    <row r="37" ht="12.75">
      <c r="E37" s="135"/>
    </row>
    <row r="38" ht="12.75">
      <c r="E38" s="135"/>
    </row>
    <row r="39" ht="12.75">
      <c r="E39" s="135"/>
    </row>
    <row r="40" ht="12.75">
      <c r="E40" s="135"/>
    </row>
    <row r="41" ht="12.75">
      <c r="E41" s="135"/>
    </row>
    <row r="42" ht="12.75">
      <c r="E42" s="135"/>
    </row>
    <row r="43" ht="12.75">
      <c r="E43" s="135"/>
    </row>
    <row r="44" ht="12.75">
      <c r="E44" s="135"/>
    </row>
    <row r="45" ht="12.75">
      <c r="E45" s="135"/>
    </row>
    <row r="46" ht="12.75">
      <c r="E46" s="135"/>
    </row>
    <row r="47" ht="12.75">
      <c r="E47" s="135"/>
    </row>
    <row r="48" ht="12.75">
      <c r="E48" s="135"/>
    </row>
    <row r="49" ht="12.75">
      <c r="E49" s="135"/>
    </row>
    <row r="50" ht="12.75">
      <c r="E50" s="135"/>
    </row>
    <row r="51" ht="12.75">
      <c r="E51" s="135"/>
    </row>
    <row r="52" ht="12.75">
      <c r="E52" s="135"/>
    </row>
    <row r="53" ht="12.75">
      <c r="E53" s="135"/>
    </row>
    <row r="54" ht="12.75">
      <c r="E54" s="135"/>
    </row>
    <row r="55" ht="12.75">
      <c r="E55" s="135"/>
    </row>
    <row r="56" ht="12.75">
      <c r="E56" s="135"/>
    </row>
    <row r="57" ht="12.75">
      <c r="E57" s="135"/>
    </row>
    <row r="58" ht="12.75">
      <c r="E58" s="135"/>
    </row>
    <row r="59" ht="12.75">
      <c r="E59" s="135"/>
    </row>
    <row r="60" ht="12.75">
      <c r="E60" s="135"/>
    </row>
    <row r="61" ht="12.75">
      <c r="E61" s="135"/>
    </row>
    <row r="62" ht="12.75">
      <c r="E62" s="135"/>
    </row>
    <row r="63" ht="12.75">
      <c r="E63" s="135"/>
    </row>
    <row r="64" ht="12.75">
      <c r="E64" s="135"/>
    </row>
    <row r="65" ht="12.75">
      <c r="E65" s="135"/>
    </row>
    <row r="66" ht="12.75">
      <c r="E66" s="135"/>
    </row>
    <row r="67" ht="12.75">
      <c r="E67" s="135"/>
    </row>
    <row r="68" spans="1:2" ht="12.75">
      <c r="A68" s="166"/>
      <c r="B68" s="166"/>
    </row>
    <row r="69" spans="1:7" ht="12.75">
      <c r="A69" s="165"/>
      <c r="B69" s="165"/>
      <c r="C69" s="168"/>
      <c r="D69" s="168"/>
      <c r="E69" s="169"/>
      <c r="F69" s="168"/>
      <c r="G69" s="170"/>
    </row>
    <row r="70" spans="1:7" ht="12.75">
      <c r="A70" s="171"/>
      <c r="B70" s="171"/>
      <c r="C70" s="165"/>
      <c r="D70" s="165"/>
      <c r="E70" s="172"/>
      <c r="F70" s="165"/>
      <c r="G70" s="165"/>
    </row>
    <row r="71" spans="1:7" ht="12.75">
      <c r="A71" s="165"/>
      <c r="B71" s="165"/>
      <c r="C71" s="165"/>
      <c r="D71" s="165"/>
      <c r="E71" s="172"/>
      <c r="F71" s="165"/>
      <c r="G71" s="165"/>
    </row>
    <row r="72" spans="1:7" ht="12.75">
      <c r="A72" s="165"/>
      <c r="B72" s="165"/>
      <c r="C72" s="165"/>
      <c r="D72" s="165"/>
      <c r="E72" s="172"/>
      <c r="F72" s="165"/>
      <c r="G72" s="165"/>
    </row>
    <row r="73" spans="1:7" ht="12.75">
      <c r="A73" s="165"/>
      <c r="B73" s="165"/>
      <c r="C73" s="165"/>
      <c r="D73" s="165"/>
      <c r="E73" s="172"/>
      <c r="F73" s="165"/>
      <c r="G73" s="165"/>
    </row>
    <row r="74" spans="1:7" ht="12.75">
      <c r="A74" s="165"/>
      <c r="B74" s="165"/>
      <c r="C74" s="165"/>
      <c r="D74" s="165"/>
      <c r="E74" s="172"/>
      <c r="F74" s="165"/>
      <c r="G74" s="165"/>
    </row>
    <row r="75" spans="1:7" ht="12.75">
      <c r="A75" s="165"/>
      <c r="B75" s="165"/>
      <c r="C75" s="165"/>
      <c r="D75" s="165"/>
      <c r="E75" s="172"/>
      <c r="F75" s="165"/>
      <c r="G75" s="165"/>
    </row>
    <row r="76" spans="1:7" ht="12.75">
      <c r="A76" s="165"/>
      <c r="B76" s="165"/>
      <c r="C76" s="165"/>
      <c r="D76" s="165"/>
      <c r="E76" s="172"/>
      <c r="F76" s="165"/>
      <c r="G76" s="165"/>
    </row>
    <row r="77" spans="1:7" ht="12.75">
      <c r="A77" s="165"/>
      <c r="B77" s="165"/>
      <c r="C77" s="165"/>
      <c r="D77" s="165"/>
      <c r="E77" s="172"/>
      <c r="F77" s="165"/>
      <c r="G77" s="165"/>
    </row>
    <row r="78" spans="1:7" ht="12.75">
      <c r="A78" s="165"/>
      <c r="B78" s="165"/>
      <c r="C78" s="165"/>
      <c r="D78" s="165"/>
      <c r="E78" s="172"/>
      <c r="F78" s="165"/>
      <c r="G78" s="165"/>
    </row>
    <row r="79" spans="1:7" ht="12.75">
      <c r="A79" s="165"/>
      <c r="B79" s="165"/>
      <c r="C79" s="165"/>
      <c r="D79" s="165"/>
      <c r="E79" s="172"/>
      <c r="F79" s="165"/>
      <c r="G79" s="165"/>
    </row>
    <row r="80" spans="1:7" ht="12.75">
      <c r="A80" s="165"/>
      <c r="B80" s="165"/>
      <c r="C80" s="165"/>
      <c r="D80" s="165"/>
      <c r="E80" s="172"/>
      <c r="F80" s="165"/>
      <c r="G80" s="165"/>
    </row>
    <row r="81" spans="1:7" ht="12.75">
      <c r="A81" s="165"/>
      <c r="B81" s="165"/>
      <c r="C81" s="165"/>
      <c r="D81" s="165"/>
      <c r="E81" s="172"/>
      <c r="F81" s="165"/>
      <c r="G81" s="165"/>
    </row>
    <row r="82" spans="1:7" ht="12.75">
      <c r="A82" s="165"/>
      <c r="B82" s="165"/>
      <c r="C82" s="165"/>
      <c r="D82" s="165"/>
      <c r="E82" s="172"/>
      <c r="F82" s="165"/>
      <c r="G82" s="165"/>
    </row>
  </sheetData>
  <sheetProtection/>
  <mergeCells count="5">
    <mergeCell ref="A1:G1"/>
    <mergeCell ref="A3:B3"/>
    <mergeCell ref="A4:B4"/>
    <mergeCell ref="E4:G4"/>
    <mergeCell ref="C3:D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CZ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jiri.pechtor</dc:creator>
  <cp:keywords/>
  <dc:description/>
  <cp:lastModifiedBy>Jana</cp:lastModifiedBy>
  <cp:lastPrinted>2019-02-07T07:48:54Z</cp:lastPrinted>
  <dcterms:created xsi:type="dcterms:W3CDTF">2010-06-29T08:58:54Z</dcterms:created>
  <dcterms:modified xsi:type="dcterms:W3CDTF">2020-07-10T13:31:16Z</dcterms:modified>
  <cp:category/>
  <cp:version/>
  <cp:contentType/>
  <cp:contentStatus/>
</cp:coreProperties>
</file>