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'Položky'!$A$1:$G$97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<sst xmlns="http://schemas.openxmlformats.org/spreadsheetml/2006/main" count="273" uniqueCount="195">
  <si>
    <t>Rozpočet</t>
  </si>
  <si>
    <t xml:space="preserve">JKSO </t>
  </si>
  <si>
    <t>Objekt</t>
  </si>
  <si>
    <t xml:space="preserve">SKP </t>
  </si>
  <si>
    <t xml:space="preserve">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</si>
  <si>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</si>
  <si>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</si>
  <si>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</si>
  <si>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</si>
  <si>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</si>
  <si>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</si>
  <si>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</si>
  <si>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</si>
  <si>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</si>
  <si>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</si>
  <si>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</si>
  <si>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</si>
  <si>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</si>
  <si>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</si>
  <si>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</si>
  <si>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</si>
  <si>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</si>
  <si>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</si>
  <si>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</si>
  <si>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</si>
  <si>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</si>
  <si>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</si>
  <si>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</si>
  <si>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</si>
  <si>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</si>
  <si>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</si>
  <si>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</si>
  <si>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</si>
  <si>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</si>
  <si>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</si>
  <si>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</si>
  <si>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</si>
  <si>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</si>
  <si>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</si>
  <si>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</si>
  <si>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</si>
  <si>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</si>
  <si>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</si>
  <si>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</si>
  <si>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</si>
  <si>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</si>
  <si>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</si>
  <si>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</si>
  <si>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</si>
  <si>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</si>
  <si>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</si>
  <si>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</si>
  <si>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</si>
  <si>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</si>
  <si>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</si>
  <si>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</si>
  <si>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</si>
  <si>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</si>
  <si>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</si>
  <si>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</si>
  <si>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</si>
  <si>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</si>
  <si>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</si>
  <si>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</si>
  <si>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</si>
  <si>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</si>
  <si>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</si>
  <si>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</si>
  <si>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</si>
  <si>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</si>
  <si>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Zdravotechnika</t>
  </si>
  <si>
    <t>721</t>
  </si>
  <si>
    <t>Vnitřní kanalizace</t>
  </si>
  <si>
    <t>721173401U00</t>
  </si>
  <si>
    <t xml:space="preserve">Potrubí z trub PVC KG ležaté hrdlové  DN 100 </t>
  </si>
  <si>
    <t>m</t>
  </si>
  <si>
    <t>721173402R00</t>
  </si>
  <si>
    <t xml:space="preserve">Potrubí z trub PVC KG ležaté hrdlové DN 125 </t>
  </si>
  <si>
    <t>721173403U00</t>
  </si>
  <si>
    <t xml:space="preserve">Potrubí z trub PVC KG ležaté hrdlové DN 150 </t>
  </si>
  <si>
    <t>721174005U00</t>
  </si>
  <si>
    <t xml:space="preserve">Potrubí z trub PP HT ležaté hrdlové DN 100 </t>
  </si>
  <si>
    <t>kus</t>
  </si>
  <si>
    <t>721273152U00</t>
  </si>
  <si>
    <t xml:space="preserve">HL 807 - souprava větrací hlavice DN 70 </t>
  </si>
  <si>
    <t xml:space="preserve">HL 810 - souprava větrací hlavice DN 100 </t>
  </si>
  <si>
    <t>721290111R00</t>
  </si>
  <si>
    <t xml:space="preserve">Zkouška těsnosti kanalizace vodou do DN 125 </t>
  </si>
  <si>
    <t>721290112R00</t>
  </si>
  <si>
    <t xml:space="preserve">Zkouška těsnosti kanalizace vodou do DN 150 </t>
  </si>
  <si>
    <t>998721102R00</t>
  </si>
  <si>
    <t xml:space="preserve">Přesun pro vnitřní kanalizaci v objek. do 12 m </t>
  </si>
  <si>
    <t>998721192R00</t>
  </si>
  <si>
    <t xml:space="preserve">Přípl. za zvětšený přesun do 100 m </t>
  </si>
  <si>
    <t>722</t>
  </si>
  <si>
    <t>Vnitřní vodovod</t>
  </si>
  <si>
    <t>722176013U00</t>
  </si>
  <si>
    <t xml:space="preserve">Rozvody z plastů potrubí D 25 (3/4") vč. montáže </t>
  </si>
  <si>
    <t>722176014U00</t>
  </si>
  <si>
    <t xml:space="preserve">Rozvody z plastů potrubí D 32 (1") vč. montáže </t>
  </si>
  <si>
    <t>722176015U00</t>
  </si>
  <si>
    <t xml:space="preserve">Rozvody z plastů potrubí D 40 (5/4") vč. montáže </t>
  </si>
  <si>
    <t>soubor</t>
  </si>
  <si>
    <t>722229101R00</t>
  </si>
  <si>
    <t xml:space="preserve">Kulový ventil zahradní G 1/2-3/4 </t>
  </si>
  <si>
    <t xml:space="preserve">Montáž armatur 1závit ostat. typů G 1/2 </t>
  </si>
  <si>
    <t>722262223U00</t>
  </si>
  <si>
    <t>Vodoměr závitový horizontální jednovtokový suchoběžný G 3/4</t>
  </si>
  <si>
    <t>722231041U00</t>
  </si>
  <si>
    <t xml:space="preserve">Arm. záv. se dvěma závity - ventily přímé Ke 83c G </t>
  </si>
  <si>
    <t>722232073U00</t>
  </si>
  <si>
    <t xml:space="preserve">Kulový kohout s vrtulkou - G3/4 </t>
  </si>
  <si>
    <t>722231282R00</t>
  </si>
  <si>
    <t xml:space="preserve">Arm. záv. se dvěma závity-ventily vyvažovací G 3/4 </t>
  </si>
  <si>
    <t>722231062R00</t>
  </si>
  <si>
    <t>Arm. záv. se dvěma závity-ventily zpětné  Ve 3030 G 3/4</t>
  </si>
  <si>
    <t>722239102R00</t>
  </si>
  <si>
    <t xml:space="preserve">Montáž armatur se dvěma závity ost. typů G 3/4 </t>
  </si>
  <si>
    <t>722231003R00</t>
  </si>
  <si>
    <t>722231023U00</t>
  </si>
  <si>
    <t>Arm. záv. se dvěma závity - ventily přímé Ke 125T s odvodněním G 1</t>
  </si>
  <si>
    <t>722234265U00</t>
  </si>
  <si>
    <t xml:space="preserve">Filtr mechanických nečistot  G1 </t>
  </si>
  <si>
    <t>722231063U00</t>
  </si>
  <si>
    <t>Arm. záv. se dvěma závity-ventily zpětné  Ve 3030 G1</t>
  </si>
  <si>
    <t>722231193R00</t>
  </si>
  <si>
    <t>Arm. záv. se dvěma závity - ventily pojistné pruž. ON 13 70 31V 4343  0,6/120 rohové G 1</t>
  </si>
  <si>
    <t>724231128U00</t>
  </si>
  <si>
    <t xml:space="preserve">Tlakoměr 0-1 Mpa </t>
  </si>
  <si>
    <t>722239103R00</t>
  </si>
  <si>
    <t xml:space="preserve">Montáž armatur se dvěma závity ostat. typů  G 1 </t>
  </si>
  <si>
    <t>772290226R00</t>
  </si>
  <si>
    <t xml:space="preserve">Tlak. zkoušky vod. potrubí závitového do DN 50 </t>
  </si>
  <si>
    <t>722290234R00</t>
  </si>
  <si>
    <t xml:space="preserve">Proplach a desinfekce vod. potrubí do DN 80 </t>
  </si>
  <si>
    <t>998722102R00</t>
  </si>
  <si>
    <t>Přesun hmot pro vnitřní vodovod v objektech do 12 m</t>
  </si>
  <si>
    <t>998722192R00</t>
  </si>
  <si>
    <t>723</t>
  </si>
  <si>
    <t>Vnitřní plynovod</t>
  </si>
  <si>
    <t>723160204R00</t>
  </si>
  <si>
    <t xml:space="preserve">Přípojky k plynom.  závitovým G1 bez ochozu </t>
  </si>
  <si>
    <t>723160334R00</t>
  </si>
  <si>
    <t xml:space="preserve">Rozpěrky k plynom. závitovým G 1 </t>
  </si>
  <si>
    <t>723213223U00</t>
  </si>
  <si>
    <t xml:space="preserve">Kulové ventily plynové G1/2 </t>
  </si>
  <si>
    <t>723239101R00</t>
  </si>
  <si>
    <t xml:space="preserve">Montáž plynovodních armatur se dvěma závity G1" </t>
  </si>
  <si>
    <t>723213225U00</t>
  </si>
  <si>
    <t xml:space="preserve">Kulové ventily plynové G1 </t>
  </si>
  <si>
    <t>723234211R00</t>
  </si>
  <si>
    <t xml:space="preserve">Středotlaký regulátor plynu pro metan </t>
  </si>
  <si>
    <t>783424140R00</t>
  </si>
  <si>
    <t xml:space="preserve">Nátěry syntetické zákl. + 2 nás. do DN 50 </t>
  </si>
  <si>
    <t>767697211R00</t>
  </si>
  <si>
    <t>Ocelová dvířka s rámem 700/600-skříň HUP, vysekání niky s odvozem suti</t>
  </si>
  <si>
    <t>971033541R00</t>
  </si>
  <si>
    <t>Vybourání otvoru pro plynoměr zeď cihel.plocha 1m2 tl.30 cm, MVC</t>
  </si>
  <si>
    <t>m3</t>
  </si>
  <si>
    <t>767697111R00</t>
  </si>
  <si>
    <t xml:space="preserve">Montáž dvířek plynoměru 700/600 </t>
  </si>
  <si>
    <t>723190909R00</t>
  </si>
  <si>
    <t xml:space="preserve">Tlaková  zkouška </t>
  </si>
  <si>
    <t>hod</t>
  </si>
  <si>
    <t>905 HZS</t>
  </si>
  <si>
    <t xml:space="preserve">Revize </t>
  </si>
  <si>
    <t>998723102R00</t>
  </si>
  <si>
    <t xml:space="preserve">Přesun hmot do výšky 12m plynovod </t>
  </si>
  <si>
    <t>998723192R00</t>
  </si>
  <si>
    <t xml:space="preserve">Příplatek za zvětš. přesun do 100m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</si>
  <si>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</si>
  <si>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</si>
  <si>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</si>
  <si>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</si>
  <si>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</si>
  <si>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</si>
  <si>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</si>
  <si>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</si>
  <si>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Pavlovice u Kojetína</t>
  </si>
  <si>
    <t>Ing. V. Zatloukal</t>
  </si>
  <si>
    <t>723110205U00</t>
  </si>
  <si>
    <t>Potrubí z trubek černých spoj.svařováním 11 353 DN 32</t>
  </si>
  <si>
    <t>723110206U00</t>
  </si>
  <si>
    <t>Potrubí z trubek černých spoj.svařováním 11 353 DN 40</t>
  </si>
  <si>
    <t xml:space="preserve">společná část </t>
  </si>
  <si>
    <t>Název objektu</t>
  </si>
  <si>
    <t>Název stavby</t>
  </si>
  <si>
    <t>Tendrová dokumentace</t>
  </si>
  <si>
    <t xml:space="preserve">Zdravotechnika </t>
  </si>
  <si>
    <t>Rozpočet :</t>
  </si>
  <si>
    <t>společná část</t>
  </si>
  <si>
    <t xml:space="preserve">Položkový rozpočet </t>
  </si>
  <si>
    <t>Podpora rekonstrukce budovy č. p. 107 na obecní byty</t>
  </si>
  <si>
    <t>Krycí list rozpočtu</t>
  </si>
  <si>
    <t>Příloha č.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</si>
</sst>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2"/>
      <name val="Arial CE"/>
      <family val="0"/>
    </font>
    <font>
      <b/>
      <sz val="18"/>
      <name val="Arial"/>
      <family val="2"/>
    </font>
    <font>
      <sz val="18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4" fillId="18" borderId="10" xfId="0" applyFont="1" applyFill="1" applyBorder="1" applyAlignment="1">
      <alignment horizontal="left"/>
    </xf>
    <xf numFmtId="0" fontId="25" fillId="18" borderId="11" xfId="0" applyFont="1" applyFill="1" applyBorder="1" applyAlignment="1">
      <alignment horizontal="centerContinuous"/>
    </xf>
    <xf numFmtId="0" fontId="26" fillId="18" borderId="12" xfId="0" applyFont="1" applyFill="1" applyBorder="1" applyAlignment="1">
      <alignment horizontal="left"/>
    </xf>
    <xf numFmtId="0" fontId="25" fillId="0" borderId="13" xfId="0" applyFont="1" applyBorder="1" applyAlignment="1">
      <alignment/>
    </xf>
    <xf numFmtId="49" fontId="25" fillId="0" borderId="14" xfId="0" applyNumberFormat="1" applyFont="1" applyBorder="1" applyAlignment="1">
      <alignment horizontal="left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4" fillId="0" borderId="15" xfId="0" applyFont="1" applyBorder="1" applyAlignment="1">
      <alignment/>
    </xf>
    <xf numFmtId="49" fontId="25" fillId="0" borderId="19" xfId="0" applyNumberFormat="1" applyFont="1" applyBorder="1" applyAlignment="1">
      <alignment horizontal="left"/>
    </xf>
    <xf numFmtId="49" fontId="24" fillId="18" borderId="15" xfId="0" applyNumberFormat="1" applyFont="1" applyFill="1" applyBorder="1" applyAlignment="1">
      <alignment/>
    </xf>
    <xf numFmtId="49" fontId="23" fillId="18" borderId="16" xfId="0" applyNumberFormat="1" applyFont="1" applyFill="1" applyBorder="1" applyAlignment="1">
      <alignment/>
    </xf>
    <xf numFmtId="0" fontId="24" fillId="18" borderId="17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3" fillId="18" borderId="16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3" fontId="25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0" xfId="0" applyNumberFormat="1" applyFont="1" applyFill="1" applyBorder="1" applyAlignment="1">
      <alignment/>
    </xf>
    <xf numFmtId="49" fontId="23" fillId="18" borderId="21" xfId="0" applyNumberFormat="1" applyFont="1" applyFill="1" applyBorder="1" applyAlignment="1">
      <alignment/>
    </xf>
    <xf numFmtId="49" fontId="25" fillId="0" borderId="18" xfId="0" applyNumberFormat="1" applyFont="1" applyBorder="1" applyAlignment="1">
      <alignment horizontal="left"/>
    </xf>
    <xf numFmtId="0" fontId="25" fillId="0" borderId="22" xfId="0" applyFont="1" applyBorder="1" applyAlignment="1">
      <alignment/>
    </xf>
    <xf numFmtId="0" fontId="25" fillId="0" borderId="18" xfId="0" applyNumberFormat="1" applyFont="1" applyBorder="1" applyAlignment="1">
      <alignment/>
    </xf>
    <xf numFmtId="0" fontId="25" fillId="0" borderId="2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8" xfId="0" applyFont="1" applyBorder="1" applyAlignment="1">
      <alignment/>
    </xf>
    <xf numFmtId="0" fontId="25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5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7" fillId="0" borderId="25" xfId="0" applyFont="1" applyBorder="1" applyAlignment="1">
      <alignment horizontal="centerContinuous" vertical="center"/>
    </xf>
    <xf numFmtId="0" fontId="23" fillId="0" borderId="25" xfId="0" applyFont="1" applyBorder="1" applyAlignment="1">
      <alignment horizontal="centerContinuous" vertical="center"/>
    </xf>
    <xf numFmtId="0" fontId="23" fillId="0" borderId="26" xfId="0" applyFont="1" applyBorder="1" applyAlignment="1">
      <alignment horizontal="centerContinuous" vertical="center"/>
    </xf>
    <xf numFmtId="0" fontId="24" fillId="18" borderId="27" xfId="0" applyFont="1" applyFill="1" applyBorder="1" applyAlignment="1">
      <alignment horizontal="left"/>
    </xf>
    <xf numFmtId="0" fontId="23" fillId="18" borderId="28" xfId="0" applyFont="1" applyFill="1" applyBorder="1" applyAlignment="1">
      <alignment horizontal="left"/>
    </xf>
    <xf numFmtId="0" fontId="23" fillId="18" borderId="29" xfId="0" applyFont="1" applyFill="1" applyBorder="1" applyAlignment="1">
      <alignment horizontal="centerContinuous"/>
    </xf>
    <xf numFmtId="0" fontId="24" fillId="18" borderId="28" xfId="0" applyFont="1" applyFill="1" applyBorder="1" applyAlignment="1">
      <alignment horizontal="centerContinuous"/>
    </xf>
    <xf numFmtId="0" fontId="23" fillId="18" borderId="28" xfId="0" applyFont="1" applyFill="1" applyBorder="1" applyAlignment="1">
      <alignment horizontal="centerContinuous"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3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2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7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1" xfId="0" applyFont="1" applyBorder="1" applyAlignment="1">
      <alignment shrinkToFit="1"/>
    </xf>
    <xf numFmtId="0" fontId="23" fillId="0" borderId="33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4" xfId="0" applyNumberFormat="1" applyFont="1" applyBorder="1" applyAlignment="1">
      <alignment/>
    </xf>
    <xf numFmtId="0" fontId="23" fillId="0" borderId="35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0" fontId="24" fillId="18" borderId="10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4" fillId="18" borderId="39" xfId="0" applyFont="1" applyFill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0" xfId="0" applyFont="1" applyBorder="1" applyAlignment="1">
      <alignment horizontal="right"/>
    </xf>
    <xf numFmtId="170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168" fontId="23" fillId="0" borderId="46" xfId="0" applyNumberFormat="1" applyFont="1" applyBorder="1" applyAlignment="1">
      <alignment horizontal="right"/>
    </xf>
    <xf numFmtId="0" fontId="23" fillId="0" borderId="46" xfId="0" applyFont="1" applyBorder="1" applyAlignment="1">
      <alignment/>
    </xf>
    <xf numFmtId="0" fontId="23" fillId="0" borderId="17" xfId="0" applyFont="1" applyBorder="1" applyAlignment="1">
      <alignment/>
    </xf>
    <xf numFmtId="168" fontId="23" fillId="0" borderId="16" xfId="0" applyNumberFormat="1" applyFont="1" applyBorder="1" applyAlignment="1">
      <alignment horizontal="right"/>
    </xf>
    <xf numFmtId="0" fontId="27" fillId="18" borderId="35" xfId="0" applyFont="1" applyFill="1" applyBorder="1" applyAlignment="1">
      <alignment/>
    </xf>
    <xf numFmtId="0" fontId="27" fillId="18" borderId="36" xfId="0" applyFont="1" applyFill="1" applyBorder="1" applyAlignment="1">
      <alignment/>
    </xf>
    <xf numFmtId="0" fontId="27" fillId="18" borderId="37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3" fillId="0" borderId="47" xfId="47" applyFont="1" applyBorder="1">
      <alignment/>
      <protection/>
    </xf>
    <xf numFmtId="0" fontId="23" fillId="0" borderId="48" xfId="0" applyNumberFormat="1" applyFont="1" applyBorder="1" applyAlignment="1">
      <alignment horizontal="left"/>
    </xf>
    <xf numFmtId="0" fontId="23" fillId="0" borderId="49" xfId="0" applyNumberFormat="1" applyFont="1" applyBorder="1" applyAlignment="1">
      <alignment/>
    </xf>
    <xf numFmtId="0" fontId="24" fillId="0" borderId="50" xfId="47" applyFont="1" applyBorder="1">
      <alignment/>
      <protection/>
    </xf>
    <xf numFmtId="0" fontId="23" fillId="0" borderId="50" xfId="47" applyFont="1" applyBorder="1">
      <alignment/>
      <protection/>
    </xf>
    <xf numFmtId="0" fontId="23" fillId="0" borderId="50" xfId="47" applyFont="1" applyBorder="1" applyAlignment="1">
      <alignment horizontal="right"/>
      <protection/>
    </xf>
    <xf numFmtId="0" fontId="22" fillId="0" borderId="0" xfId="0" applyFont="1" applyAlignment="1">
      <alignment horizontal="centerContinuous"/>
    </xf>
    <xf numFmtId="49" fontId="24" fillId="18" borderId="27" xfId="0" applyNumberFormat="1" applyFont="1" applyFill="1" applyBorder="1" applyAlignment="1">
      <alignment horizontal="center"/>
    </xf>
    <xf numFmtId="0" fontId="24" fillId="18" borderId="28" xfId="0" applyFont="1" applyFill="1" applyBorder="1" applyAlignment="1">
      <alignment horizontal="center"/>
    </xf>
    <xf numFmtId="0" fontId="24" fillId="18" borderId="29" xfId="0" applyFont="1" applyFill="1" applyBorder="1" applyAlignment="1">
      <alignment horizontal="center"/>
    </xf>
    <xf numFmtId="0" fontId="24" fillId="18" borderId="51" xfId="0" applyFont="1" applyFill="1" applyBorder="1" applyAlignment="1">
      <alignment horizontal="center"/>
    </xf>
    <xf numFmtId="0" fontId="24" fillId="18" borderId="52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1" xfId="0" applyNumberFormat="1" applyFont="1" applyBorder="1" applyAlignment="1">
      <alignment/>
    </xf>
    <xf numFmtId="0" fontId="24" fillId="18" borderId="27" xfId="0" applyFont="1" applyFill="1" applyBorder="1" applyAlignment="1">
      <alignment/>
    </xf>
    <xf numFmtId="0" fontId="24" fillId="18" borderId="28" xfId="0" applyFont="1" applyFill="1" applyBorder="1" applyAlignment="1">
      <alignment/>
    </xf>
    <xf numFmtId="3" fontId="24" fillId="18" borderId="29" xfId="0" applyNumberFormat="1" applyFont="1" applyFill="1" applyBorder="1" applyAlignment="1">
      <alignment/>
    </xf>
    <xf numFmtId="3" fontId="24" fillId="18" borderId="51" xfId="0" applyNumberFormat="1" applyFont="1" applyFill="1" applyBorder="1" applyAlignment="1">
      <alignment/>
    </xf>
    <xf numFmtId="3" fontId="24" fillId="18" borderId="52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39" xfId="0" applyFont="1" applyFill="1" applyBorder="1" applyAlignment="1">
      <alignment/>
    </xf>
    <xf numFmtId="0" fontId="24" fillId="18" borderId="54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right"/>
    </xf>
    <xf numFmtId="0" fontId="24" fillId="18" borderId="11" xfId="0" applyFont="1" applyFill="1" applyBorder="1" applyAlignment="1">
      <alignment horizontal="center"/>
    </xf>
    <xf numFmtId="4" fontId="26" fillId="18" borderId="12" xfId="0" applyNumberFormat="1" applyFont="1" applyFill="1" applyBorder="1" applyAlignment="1">
      <alignment horizontal="right"/>
    </xf>
    <xf numFmtId="4" fontId="26" fillId="18" borderId="39" xfId="0" applyNumberFormat="1" applyFont="1" applyFill="1" applyBorder="1" applyAlignment="1">
      <alignment horizontal="right"/>
    </xf>
    <xf numFmtId="0" fontId="23" fillId="0" borderId="24" xfId="0" applyFont="1" applyBorder="1" applyAlignment="1">
      <alignment/>
    </xf>
    <xf numFmtId="3" fontId="23" fillId="0" borderId="32" xfId="0" applyNumberFormat="1" applyFont="1" applyBorder="1" applyAlignment="1">
      <alignment horizontal="right"/>
    </xf>
    <xf numFmtId="168" fontId="23" fillId="0" borderId="18" xfId="0" applyNumberFormat="1" applyFont="1" applyBorder="1" applyAlignment="1">
      <alignment horizontal="right"/>
    </xf>
    <xf numFmtId="3" fontId="23" fillId="0" borderId="42" xfId="0" applyNumberFormat="1" applyFont="1" applyBorder="1" applyAlignment="1">
      <alignment horizontal="right"/>
    </xf>
    <xf numFmtId="4" fontId="23" fillId="0" borderId="31" xfId="0" applyNumberFormat="1" applyFont="1" applyBorder="1" applyAlignment="1">
      <alignment horizontal="right"/>
    </xf>
    <xf numFmtId="3" fontId="23" fillId="0" borderId="24" xfId="0" applyNumberFormat="1" applyFont="1" applyBorder="1" applyAlignment="1">
      <alignment horizontal="right"/>
    </xf>
    <xf numFmtId="0" fontId="23" fillId="18" borderId="35" xfId="0" applyFont="1" applyFill="1" applyBorder="1" applyAlignment="1">
      <alignment/>
    </xf>
    <xf numFmtId="0" fontId="24" fillId="18" borderId="36" xfId="0" applyFont="1" applyFill="1" applyBorder="1" applyAlignment="1">
      <alignment/>
    </xf>
    <xf numFmtId="0" fontId="23" fillId="18" borderId="36" xfId="0" applyFont="1" applyFill="1" applyBorder="1" applyAlignment="1">
      <alignment/>
    </xf>
    <xf numFmtId="4" fontId="23" fillId="18" borderId="55" xfId="0" applyNumberFormat="1" applyFont="1" applyFill="1" applyBorder="1" applyAlignment="1">
      <alignment/>
    </xf>
    <xf numFmtId="4" fontId="23" fillId="18" borderId="35" xfId="0" applyNumberFormat="1" applyFont="1" applyFill="1" applyBorder="1" applyAlignment="1">
      <alignment/>
    </xf>
    <xf numFmtId="4" fontId="23" fillId="18" borderId="36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23" fillId="0" borderId="49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8" xfId="47" applyNumberFormat="1" applyFont="1" applyFill="1" applyBorder="1">
      <alignment/>
      <protection/>
    </xf>
    <xf numFmtId="0" fontId="25" fillId="18" borderId="16" xfId="47" applyFont="1" applyFill="1" applyBorder="1" applyAlignment="1">
      <alignment horizontal="center"/>
      <protection/>
    </xf>
    <xf numFmtId="0" fontId="25" fillId="18" borderId="16" xfId="47" applyNumberFormat="1" applyFont="1" applyFill="1" applyBorder="1" applyAlignment="1">
      <alignment horizontal="center"/>
      <protection/>
    </xf>
    <xf numFmtId="0" fontId="25" fillId="18" borderId="18" xfId="47" applyFont="1" applyFill="1" applyBorder="1" applyAlignment="1">
      <alignment horizontal="center"/>
      <protection/>
    </xf>
    <xf numFmtId="0" fontId="24" fillId="0" borderId="56" xfId="47" applyFont="1" applyBorder="1" applyAlignment="1">
      <alignment horizontal="center"/>
      <protection/>
    </xf>
    <xf numFmtId="49" fontId="24" fillId="0" borderId="56" xfId="47" applyNumberFormat="1" applyFont="1" applyBorder="1" applyAlignment="1">
      <alignment horizontal="left"/>
      <protection/>
    </xf>
    <xf numFmtId="0" fontId="24" fillId="0" borderId="57" xfId="47" applyFont="1" applyBorder="1">
      <alignment/>
      <protection/>
    </xf>
    <xf numFmtId="0" fontId="23" fillId="0" borderId="17" xfId="47" applyFont="1" applyBorder="1" applyAlignment="1">
      <alignment horizontal="center"/>
      <protection/>
    </xf>
    <xf numFmtId="0" fontId="23" fillId="0" borderId="17" xfId="47" applyNumberFormat="1" applyFont="1" applyBorder="1" applyAlignment="1">
      <alignment horizontal="right"/>
      <protection/>
    </xf>
    <xf numFmtId="0" fontId="23" fillId="0" borderId="16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58" xfId="47" applyFont="1" applyBorder="1" applyAlignment="1">
      <alignment horizontal="center" vertical="top"/>
      <protection/>
    </xf>
    <xf numFmtId="49" fontId="35" fillId="0" borderId="58" xfId="47" applyNumberFormat="1" applyFont="1" applyBorder="1" applyAlignment="1">
      <alignment horizontal="left" vertical="top"/>
      <protection/>
    </xf>
    <xf numFmtId="0" fontId="35" fillId="0" borderId="58" xfId="47" applyFont="1" applyBorder="1" applyAlignment="1">
      <alignment vertical="top" wrapText="1"/>
      <protection/>
    </xf>
    <xf numFmtId="49" fontId="35" fillId="0" borderId="58" xfId="47" applyNumberFormat="1" applyFont="1" applyBorder="1" applyAlignment="1">
      <alignment horizontal="center" shrinkToFit="1"/>
      <protection/>
    </xf>
    <xf numFmtId="4" fontId="35" fillId="0" borderId="58" xfId="47" applyNumberFormat="1" applyFont="1" applyBorder="1" applyAlignment="1">
      <alignment horizontal="right"/>
      <protection/>
    </xf>
    <xf numFmtId="4" fontId="35" fillId="0" borderId="58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8" xfId="47" applyFont="1" applyFill="1" applyBorder="1" applyAlignment="1">
      <alignment horizontal="center"/>
      <protection/>
    </xf>
    <xf numFmtId="49" fontId="36" fillId="18" borderId="18" xfId="47" applyNumberFormat="1" applyFont="1" applyFill="1" applyBorder="1" applyAlignment="1">
      <alignment horizontal="left"/>
      <protection/>
    </xf>
    <xf numFmtId="0" fontId="36" fillId="18" borderId="57" xfId="47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3" fillId="18" borderId="16" xfId="47" applyNumberFormat="1" applyFont="1" applyFill="1" applyBorder="1" applyAlignment="1">
      <alignment horizontal="right"/>
      <protection/>
    </xf>
    <xf numFmtId="4" fontId="24" fillId="18" borderId="18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0" fontId="35" fillId="0" borderId="58" xfId="47" applyFont="1" applyFill="1" applyBorder="1" applyAlignment="1">
      <alignment horizontal="center" vertical="top"/>
      <protection/>
    </xf>
    <xf numFmtId="49" fontId="35" fillId="0" borderId="58" xfId="47" applyNumberFormat="1" applyFont="1" applyFill="1" applyBorder="1" applyAlignment="1">
      <alignment horizontal="left" vertical="top"/>
      <protection/>
    </xf>
    <xf numFmtId="0" fontId="35" fillId="0" borderId="58" xfId="47" applyFont="1" applyFill="1" applyBorder="1" applyAlignment="1">
      <alignment vertical="top" wrapText="1"/>
      <protection/>
    </xf>
    <xf numFmtId="49" fontId="35" fillId="0" borderId="58" xfId="47" applyNumberFormat="1" applyFont="1" applyFill="1" applyBorder="1" applyAlignment="1">
      <alignment horizontal="center" shrinkToFit="1"/>
      <protection/>
    </xf>
    <xf numFmtId="4" fontId="35" fillId="0" borderId="58" xfId="47" applyNumberFormat="1" applyFont="1" applyFill="1" applyBorder="1" applyAlignment="1">
      <alignment horizontal="right"/>
      <protection/>
    </xf>
    <xf numFmtId="4" fontId="35" fillId="0" borderId="58" xfId="47" applyNumberFormat="1" applyFont="1" applyFill="1" applyBorder="1">
      <alignment/>
      <protection/>
    </xf>
    <xf numFmtId="0" fontId="0" fillId="0" borderId="0" xfId="47" applyFill="1">
      <alignment/>
      <protection/>
    </xf>
    <xf numFmtId="0" fontId="34" fillId="0" borderId="0" xfId="47" applyFont="1" applyFill="1">
      <alignment/>
      <protection/>
    </xf>
    <xf numFmtId="0" fontId="34" fillId="0" borderId="0" xfId="47" applyFont="1" applyFill="1">
      <alignment/>
      <protection/>
    </xf>
    <xf numFmtId="0" fontId="24" fillId="0" borderId="56" xfId="47" applyFont="1" applyFill="1" applyBorder="1" applyAlignment="1">
      <alignment horizontal="center"/>
      <protection/>
    </xf>
    <xf numFmtId="49" fontId="24" fillId="0" borderId="56" xfId="47" applyNumberFormat="1" applyFont="1" applyFill="1" applyBorder="1" applyAlignment="1">
      <alignment horizontal="left"/>
      <protection/>
    </xf>
    <xf numFmtId="0" fontId="24" fillId="0" borderId="57" xfId="47" applyFont="1" applyFill="1" applyBorder="1">
      <alignment/>
      <protection/>
    </xf>
    <xf numFmtId="0" fontId="23" fillId="0" borderId="17" xfId="47" applyFont="1" applyFill="1" applyBorder="1" applyAlignment="1">
      <alignment horizontal="center"/>
      <protection/>
    </xf>
    <xf numFmtId="0" fontId="23" fillId="0" borderId="17" xfId="47" applyNumberFormat="1" applyFont="1" applyFill="1" applyBorder="1" applyAlignment="1">
      <alignment horizontal="right"/>
      <protection/>
    </xf>
    <xf numFmtId="0" fontId="23" fillId="0" borderId="16" xfId="47" applyNumberFormat="1" applyFont="1" applyFill="1" applyBorder="1">
      <alignment/>
      <protection/>
    </xf>
    <xf numFmtId="0" fontId="0" fillId="0" borderId="0" xfId="47" applyNumberFormat="1" applyFont="1">
      <alignment/>
      <protection/>
    </xf>
    <xf numFmtId="0" fontId="27" fillId="0" borderId="60" xfId="0" applyFont="1" applyBorder="1" applyAlignment="1">
      <alignment horizontal="centerContinuous" vertical="center"/>
    </xf>
    <xf numFmtId="49" fontId="27" fillId="0" borderId="0" xfId="0" applyNumberFormat="1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Border="1" applyAlignment="1">
      <alignment horizontal="centerContinuous"/>
    </xf>
    <xf numFmtId="0" fontId="39" fillId="0" borderId="0" xfId="0" applyFont="1" applyAlignment="1">
      <alignment/>
    </xf>
    <xf numFmtId="0" fontId="27" fillId="0" borderId="0" xfId="0" applyFont="1" applyAlignment="1">
      <alignment horizontal="centerContinuous"/>
    </xf>
    <xf numFmtId="0" fontId="0" fillId="0" borderId="0" xfId="47" applyNumberFormat="1" applyFont="1" applyFill="1">
      <alignment/>
      <protection/>
    </xf>
    <xf numFmtId="0" fontId="0" fillId="0" borderId="0" xfId="47" applyFont="1">
      <alignment/>
      <protection/>
    </xf>
    <xf numFmtId="0" fontId="33" fillId="0" borderId="50" xfId="47" applyFont="1" applyBorder="1" applyAlignment="1">
      <alignment horizontal="right"/>
      <protection/>
    </xf>
    <xf numFmtId="0" fontId="33" fillId="0" borderId="50" xfId="47" applyFont="1" applyBorder="1" applyAlignment="1">
      <alignment horizontal="centerContinuous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3" fillId="0" borderId="61" xfId="0" applyFont="1" applyBorder="1" applyAlignment="1">
      <alignment horizontal="right" vertical="center"/>
    </xf>
    <xf numFmtId="169" fontId="23" fillId="0" borderId="57" xfId="0" applyNumberFormat="1" applyFont="1" applyBorder="1" applyAlignment="1">
      <alignment horizontal="right" indent="2"/>
    </xf>
    <xf numFmtId="169" fontId="23" fillId="0" borderId="23" xfId="0" applyNumberFormat="1" applyFont="1" applyBorder="1" applyAlignment="1">
      <alignment horizontal="right" indent="2"/>
    </xf>
    <xf numFmtId="0" fontId="40" fillId="0" borderId="61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/>
    </xf>
    <xf numFmtId="0" fontId="25" fillId="0" borderId="57" xfId="0" applyFont="1" applyBorder="1" applyAlignment="1">
      <alignment horizontal="left"/>
    </xf>
    <xf numFmtId="0" fontId="24" fillId="18" borderId="5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8" xfId="0" applyFont="1" applyBorder="1" applyAlignment="1">
      <alignment horizontal="center"/>
    </xf>
    <xf numFmtId="0" fontId="23" fillId="0" borderId="35" xfId="0" applyFont="1" applyBorder="1" applyAlignment="1">
      <alignment horizontal="center" shrinkToFit="1"/>
    </xf>
    <xf numFmtId="0" fontId="23" fillId="0" borderId="37" xfId="0" applyFont="1" applyBorder="1" applyAlignment="1">
      <alignment horizontal="center" shrinkToFit="1"/>
    </xf>
    <xf numFmtId="169" fontId="27" fillId="18" borderId="62" xfId="0" applyNumberFormat="1" applyFont="1" applyFill="1" applyBorder="1" applyAlignment="1">
      <alignment horizontal="right" indent="2"/>
    </xf>
    <xf numFmtId="169" fontId="27" fillId="18" borderId="55" xfId="0" applyNumberFormat="1" applyFont="1" applyFill="1" applyBorder="1" applyAlignment="1">
      <alignment horizontal="right" indent="2"/>
    </xf>
    <xf numFmtId="3" fontId="24" fillId="18" borderId="36" xfId="0" applyNumberFormat="1" applyFont="1" applyFill="1" applyBorder="1" applyAlignment="1">
      <alignment horizontal="right"/>
    </xf>
    <xf numFmtId="3" fontId="24" fillId="18" borderId="55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0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24" fillId="0" borderId="47" xfId="47" applyFont="1" applyBorder="1" applyAlignment="1">
      <alignment wrapText="1"/>
      <protection/>
    </xf>
    <xf numFmtId="0" fontId="0" fillId="0" borderId="48" xfId="0" applyBorder="1" applyAlignment="1">
      <alignment wrapText="1"/>
    </xf>
    <xf numFmtId="0" fontId="0" fillId="0" borderId="64" xfId="0" applyBorder="1" applyAlignment="1">
      <alignment wrapText="1"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0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213" t="s">
        <v>193</v>
      </c>
      <c r="B1" s="214"/>
      <c r="C1" s="214"/>
      <c r="D1" s="214"/>
      <c r="E1" s="214"/>
      <c r="F1" s="214"/>
      <c r="G1" s="210" t="s">
        <v>194</v>
      </c>
    </row>
    <row r="2" spans="1:7" ht="12.75" customHeight="1">
      <c r="A2" s="1" t="s">
        <v>0</v>
      </c>
      <c r="B2" s="2"/>
      <c r="C2" s="3" t="s">
        <v>184</v>
      </c>
      <c r="D2" s="3" t="s">
        <v>188</v>
      </c>
      <c r="E2" s="2"/>
      <c r="F2" s="4" t="s">
        <v>1</v>
      </c>
      <c r="G2" s="5"/>
    </row>
    <row r="3" spans="1:7" ht="3" customHeight="1" hidden="1">
      <c r="A3" s="6"/>
      <c r="B3" s="7"/>
      <c r="C3" s="8"/>
      <c r="D3" s="8"/>
      <c r="E3" s="7"/>
      <c r="F3" s="9"/>
      <c r="G3" s="10"/>
    </row>
    <row r="4" spans="1:7" ht="12" customHeight="1">
      <c r="A4" s="11" t="s">
        <v>2</v>
      </c>
      <c r="B4" s="7"/>
      <c r="C4" s="8" t="s">
        <v>185</v>
      </c>
      <c r="D4" s="8"/>
      <c r="E4" s="7"/>
      <c r="F4" s="9" t="s">
        <v>3</v>
      </c>
      <c r="G4" s="12"/>
    </row>
    <row r="5" spans="1:7" ht="12.75" customHeight="1">
      <c r="A5" s="13"/>
      <c r="B5" s="14"/>
      <c r="C5" s="15" t="s">
        <v>188</v>
      </c>
      <c r="D5" s="16"/>
      <c r="E5" s="17"/>
      <c r="F5" s="9" t="s">
        <v>5</v>
      </c>
      <c r="G5" s="10"/>
    </row>
    <row r="6" spans="1:15" ht="12.75" customHeight="1">
      <c r="A6" s="11" t="s">
        <v>6</v>
      </c>
      <c r="B6" s="7"/>
      <c r="C6" s="8" t="s">
        <v>186</v>
      </c>
      <c r="D6" s="8"/>
      <c r="E6" s="7"/>
      <c r="F6" s="18" t="s">
        <v>7</v>
      </c>
      <c r="G6" s="19"/>
      <c r="O6" s="20"/>
    </row>
    <row r="7" spans="1:7" ht="24.75" customHeight="1">
      <c r="A7" s="21"/>
      <c r="B7" s="22"/>
      <c r="C7" s="217" t="s">
        <v>192</v>
      </c>
      <c r="D7" s="218"/>
      <c r="E7" s="219"/>
      <c r="F7" s="23" t="s">
        <v>8</v>
      </c>
      <c r="G7" s="19"/>
    </row>
    <row r="8" spans="1:9" ht="12.75">
      <c r="A8" s="24" t="s">
        <v>9</v>
      </c>
      <c r="B8" s="9"/>
      <c r="C8" s="215" t="s">
        <v>179</v>
      </c>
      <c r="D8" s="215"/>
      <c r="E8" s="216"/>
      <c r="F8" s="25" t="s">
        <v>10</v>
      </c>
      <c r="G8" s="26"/>
      <c r="H8" s="27"/>
      <c r="I8" s="28"/>
    </row>
    <row r="9" spans="1:8" ht="12.75">
      <c r="A9" s="24" t="s">
        <v>11</v>
      </c>
      <c r="B9" s="9"/>
      <c r="C9" s="215" t="str">
        <f>Projektant</f>
        <v>Ing. V. Zatloukal</v>
      </c>
      <c r="D9" s="215"/>
      <c r="E9" s="216"/>
      <c r="F9" s="9"/>
      <c r="G9" s="29"/>
      <c r="H9" s="30"/>
    </row>
    <row r="10" spans="1:8" ht="12.75">
      <c r="A10" s="24" t="s">
        <v>12</v>
      </c>
      <c r="B10" s="9"/>
      <c r="C10" s="215" t="s">
        <v>178</v>
      </c>
      <c r="D10" s="215"/>
      <c r="E10" s="215"/>
      <c r="F10" s="31"/>
      <c r="G10" s="32"/>
      <c r="H10" s="33"/>
    </row>
    <row r="11" spans="1:57" ht="13.5" customHeight="1">
      <c r="A11" s="24" t="s">
        <v>13</v>
      </c>
      <c r="B11" s="9"/>
      <c r="C11" s="215" t="s">
        <v>187</v>
      </c>
      <c r="D11" s="215"/>
      <c r="E11" s="215"/>
      <c r="F11" s="34" t="s">
        <v>14</v>
      </c>
      <c r="G11" s="35"/>
      <c r="H11" s="30"/>
      <c r="BA11" s="36"/>
      <c r="BB11" s="36"/>
      <c r="BC11" s="36"/>
      <c r="BD11" s="36"/>
      <c r="BE11" s="36"/>
    </row>
    <row r="12" spans="1:8" ht="12.75" customHeight="1">
      <c r="A12" s="37" t="s">
        <v>15</v>
      </c>
      <c r="B12" s="7"/>
      <c r="C12" s="222"/>
      <c r="D12" s="222"/>
      <c r="E12" s="222"/>
      <c r="F12" s="38" t="s">
        <v>16</v>
      </c>
      <c r="G12" s="39"/>
      <c r="H12" s="30"/>
    </row>
    <row r="13" spans="1:8" ht="28.5" customHeight="1" thickBot="1">
      <c r="A13" s="198" t="s">
        <v>17</v>
      </c>
      <c r="B13" s="40"/>
      <c r="C13" s="40"/>
      <c r="D13" s="40"/>
      <c r="E13" s="41"/>
      <c r="F13" s="41"/>
      <c r="G13" s="42"/>
      <c r="H13" s="30"/>
    </row>
    <row r="14" spans="1:7" ht="17.25" customHeight="1" thickBot="1">
      <c r="A14" s="43" t="s">
        <v>18</v>
      </c>
      <c r="B14" s="44"/>
      <c r="C14" s="45"/>
      <c r="D14" s="46" t="s">
        <v>19</v>
      </c>
      <c r="E14" s="47"/>
      <c r="F14" s="47"/>
      <c r="G14" s="45"/>
    </row>
    <row r="15" spans="1:7" ht="15.75" customHeight="1">
      <c r="A15" s="48"/>
      <c r="B15" s="49" t="s">
        <v>20</v>
      </c>
      <c r="C15" s="50">
        <f>HSV</f>
        <v>0</v>
      </c>
      <c r="D15" s="51" t="str">
        <f>Rekapitulace!A16</f>
        <v>Ztížené výrobní podmínky</v>
      </c>
      <c r="E15" s="52"/>
      <c r="F15" s="53"/>
      <c r="G15" s="50">
        <f>Rekapitulace!I16</f>
        <v>0</v>
      </c>
    </row>
    <row r="16" spans="1:7" ht="15.75" customHeight="1">
      <c r="A16" s="48" t="s">
        <v>21</v>
      </c>
      <c r="B16" s="49" t="s">
        <v>22</v>
      </c>
      <c r="C16" s="50">
        <f>PSV</f>
        <v>0</v>
      </c>
      <c r="D16" s="6" t="str">
        <f>Rekapitulace!A17</f>
        <v>Oborová přirážka</v>
      </c>
      <c r="E16" s="54"/>
      <c r="F16" s="55"/>
      <c r="G16" s="50">
        <f>Rekapitulace!I17</f>
        <v>0</v>
      </c>
    </row>
    <row r="17" spans="1:7" ht="15.75" customHeight="1">
      <c r="A17" s="48" t="s">
        <v>23</v>
      </c>
      <c r="B17" s="49" t="s">
        <v>24</v>
      </c>
      <c r="C17" s="50">
        <f>Mont</f>
        <v>0</v>
      </c>
      <c r="D17" s="6" t="str">
        <f>Rekapitulace!A18</f>
        <v>Přesun stavebních kapacit</v>
      </c>
      <c r="E17" s="54"/>
      <c r="F17" s="55"/>
      <c r="G17" s="50">
        <f>Rekapitulace!I18</f>
        <v>0</v>
      </c>
    </row>
    <row r="18" spans="1:7" ht="15.75" customHeight="1">
      <c r="A18" s="56" t="s">
        <v>25</v>
      </c>
      <c r="B18" s="57" t="s">
        <v>26</v>
      </c>
      <c r="C18" s="50">
        <f>Dodavka</f>
        <v>0</v>
      </c>
      <c r="D18" s="6" t="str">
        <f>Rekapitulace!A19</f>
        <v>Mimostaveništní doprava</v>
      </c>
      <c r="E18" s="54"/>
      <c r="F18" s="55"/>
      <c r="G18" s="50">
        <f>Rekapitulace!I19</f>
        <v>0</v>
      </c>
    </row>
    <row r="19" spans="1:7" ht="15.75" customHeight="1">
      <c r="A19" s="58" t="s">
        <v>27</v>
      </c>
      <c r="B19" s="49"/>
      <c r="C19" s="50">
        <f>SUM(C15:C18)</f>
        <v>0</v>
      </c>
      <c r="D19" s="6" t="str">
        <f>Rekapitulace!A20</f>
        <v>Zařízení staveniště</v>
      </c>
      <c r="E19" s="54"/>
      <c r="F19" s="55"/>
      <c r="G19" s="50">
        <f>Rekapitulace!I20</f>
        <v>0</v>
      </c>
    </row>
    <row r="20" spans="1:7" ht="15.75" customHeight="1">
      <c r="A20" s="58"/>
      <c r="B20" s="49"/>
      <c r="C20" s="50"/>
      <c r="D20" s="6" t="str">
        <f>Rekapitulace!A21</f>
        <v>Provoz investora</v>
      </c>
      <c r="E20" s="54"/>
      <c r="F20" s="55"/>
      <c r="G20" s="50">
        <f>Rekapitulace!I21</f>
        <v>0</v>
      </c>
    </row>
    <row r="21" spans="1:7" ht="15.75" customHeight="1">
      <c r="A21" s="58" t="s">
        <v>28</v>
      </c>
      <c r="B21" s="49"/>
      <c r="C21" s="50">
        <f>HZS</f>
        <v>0</v>
      </c>
      <c r="D21" s="6" t="str">
        <f>Rekapitulace!A22</f>
        <v>Kompletační činnost (IČD)</v>
      </c>
      <c r="E21" s="54"/>
      <c r="F21" s="55"/>
      <c r="G21" s="50">
        <f>Rekapitulace!I22</f>
        <v>0</v>
      </c>
    </row>
    <row r="22" spans="1:7" ht="15.75" customHeight="1">
      <c r="A22" s="59" t="s">
        <v>29</v>
      </c>
      <c r="B22" s="60"/>
      <c r="C22" s="50">
        <f>C19+C21</f>
        <v>0</v>
      </c>
      <c r="D22" s="6" t="s">
        <v>30</v>
      </c>
      <c r="E22" s="54"/>
      <c r="F22" s="55"/>
      <c r="G22" s="50">
        <f>G23-SUM(G15:G21)</f>
        <v>0</v>
      </c>
    </row>
    <row r="23" spans="1:7" ht="15.75" customHeight="1" thickBot="1">
      <c r="A23" s="223" t="s">
        <v>31</v>
      </c>
      <c r="B23" s="224"/>
      <c r="C23" s="61">
        <f>C22+G23</f>
        <v>0</v>
      </c>
      <c r="D23" s="62" t="s">
        <v>32</v>
      </c>
      <c r="E23" s="63"/>
      <c r="F23" s="64"/>
      <c r="G23" s="50">
        <f>VRN</f>
        <v>0</v>
      </c>
    </row>
    <row r="24" spans="1:7" ht="12.75">
      <c r="A24" s="65" t="s">
        <v>33</v>
      </c>
      <c r="B24" s="66"/>
      <c r="C24" s="67"/>
      <c r="D24" s="66" t="s">
        <v>34</v>
      </c>
      <c r="E24" s="66"/>
      <c r="F24" s="68" t="s">
        <v>35</v>
      </c>
      <c r="G24" s="69"/>
    </row>
    <row r="25" spans="1:7" ht="12.75">
      <c r="A25" s="59" t="s">
        <v>36</v>
      </c>
      <c r="B25" s="60"/>
      <c r="C25" s="70"/>
      <c r="D25" s="60" t="s">
        <v>36</v>
      </c>
      <c r="E25" s="71"/>
      <c r="F25" s="72" t="s">
        <v>36</v>
      </c>
      <c r="G25" s="73"/>
    </row>
    <row r="26" spans="1:7" ht="37.5" customHeight="1">
      <c r="A26" s="59" t="s">
        <v>37</v>
      </c>
      <c r="B26" s="74"/>
      <c r="C26" s="70"/>
      <c r="D26" s="60" t="s">
        <v>37</v>
      </c>
      <c r="E26" s="71"/>
      <c r="F26" s="72" t="s">
        <v>37</v>
      </c>
      <c r="G26" s="73"/>
    </row>
    <row r="27" spans="1:7" ht="12.75">
      <c r="A27" s="59"/>
      <c r="B27" s="75"/>
      <c r="C27" s="70"/>
      <c r="D27" s="60"/>
      <c r="E27" s="71"/>
      <c r="F27" s="72"/>
      <c r="G27" s="73"/>
    </row>
    <row r="28" spans="1:7" ht="12.75">
      <c r="A28" s="59" t="s">
        <v>38</v>
      </c>
      <c r="B28" s="60"/>
      <c r="C28" s="70"/>
      <c r="D28" s="72" t="s">
        <v>39</v>
      </c>
      <c r="E28" s="70"/>
      <c r="F28" s="76" t="s">
        <v>39</v>
      </c>
      <c r="G28" s="73"/>
    </row>
    <row r="29" spans="1:7" ht="69" customHeight="1">
      <c r="A29" s="59"/>
      <c r="B29" s="60"/>
      <c r="C29" s="77"/>
      <c r="D29" s="78"/>
      <c r="E29" s="77"/>
      <c r="F29" s="60"/>
      <c r="G29" s="73"/>
    </row>
    <row r="30" spans="1:7" ht="12.75">
      <c r="A30" s="79" t="s">
        <v>40</v>
      </c>
      <c r="B30" s="80"/>
      <c r="C30" s="81">
        <v>15</v>
      </c>
      <c r="D30" s="80" t="s">
        <v>41</v>
      </c>
      <c r="E30" s="82"/>
      <c r="F30" s="211">
        <f>C23-F32</f>
        <v>0</v>
      </c>
      <c r="G30" s="212"/>
    </row>
    <row r="31" spans="1:7" ht="12.75">
      <c r="A31" s="79" t="s">
        <v>42</v>
      </c>
      <c r="B31" s="80"/>
      <c r="C31" s="81">
        <f>SazbaDPH1</f>
        <v>15</v>
      </c>
      <c r="D31" s="80" t="s">
        <v>43</v>
      </c>
      <c r="E31" s="82"/>
      <c r="F31" s="211">
        <f>ROUND(PRODUCT(F30,C31/100),0)</f>
        <v>0</v>
      </c>
      <c r="G31" s="212"/>
    </row>
    <row r="32" spans="1:7" ht="12.75">
      <c r="A32" s="79" t="s">
        <v>40</v>
      </c>
      <c r="B32" s="80"/>
      <c r="C32" s="81">
        <v>0</v>
      </c>
      <c r="D32" s="80" t="s">
        <v>43</v>
      </c>
      <c r="E32" s="82"/>
      <c r="F32" s="211">
        <v>0</v>
      </c>
      <c r="G32" s="212"/>
    </row>
    <row r="33" spans="1:7" ht="12.75">
      <c r="A33" s="79" t="s">
        <v>42</v>
      </c>
      <c r="B33" s="83"/>
      <c r="C33" s="84">
        <f>SazbaDPH2</f>
        <v>0</v>
      </c>
      <c r="D33" s="80" t="s">
        <v>43</v>
      </c>
      <c r="E33" s="55"/>
      <c r="F33" s="211">
        <f>ROUND(PRODUCT(F32,C33/100),0)</f>
        <v>0</v>
      </c>
      <c r="G33" s="212"/>
    </row>
    <row r="34" spans="1:7" s="88" customFormat="1" ht="19.5" customHeight="1" thickBot="1">
      <c r="A34" s="85" t="s">
        <v>44</v>
      </c>
      <c r="B34" s="86"/>
      <c r="C34" s="86"/>
      <c r="D34" s="86"/>
      <c r="E34" s="87"/>
      <c r="F34" s="225">
        <f>ROUND(SUM(F30:F33),0)</f>
        <v>0</v>
      </c>
      <c r="G34" s="226"/>
    </row>
    <row r="36" spans="1:8" ht="12.75">
      <c r="A36" s="89" t="s">
        <v>45</v>
      </c>
      <c r="B36" s="89"/>
      <c r="C36" s="89"/>
      <c r="D36" s="89"/>
      <c r="E36" s="89"/>
      <c r="F36" s="89"/>
      <c r="G36" s="89"/>
      <c r="H36" t="s">
        <v>4</v>
      </c>
    </row>
    <row r="37" spans="1:8" ht="14.25" customHeight="1">
      <c r="A37" s="89"/>
      <c r="B37" s="221"/>
      <c r="C37" s="221"/>
      <c r="D37" s="221"/>
      <c r="E37" s="221"/>
      <c r="F37" s="221"/>
      <c r="G37" s="221"/>
      <c r="H37" t="s">
        <v>4</v>
      </c>
    </row>
    <row r="38" spans="1:8" ht="12.75" customHeight="1">
      <c r="A38" s="90"/>
      <c r="B38" s="221"/>
      <c r="C38" s="221"/>
      <c r="D38" s="221"/>
      <c r="E38" s="221"/>
      <c r="F38" s="221"/>
      <c r="G38" s="221"/>
      <c r="H38" t="s">
        <v>4</v>
      </c>
    </row>
    <row r="39" spans="1:8" ht="12.75">
      <c r="A39" s="90"/>
      <c r="B39" s="221"/>
      <c r="C39" s="221"/>
      <c r="D39" s="221"/>
      <c r="E39" s="221"/>
      <c r="F39" s="221"/>
      <c r="G39" s="221"/>
      <c r="H39" t="s">
        <v>4</v>
      </c>
    </row>
    <row r="40" spans="1:8" ht="12.75">
      <c r="A40" s="90"/>
      <c r="B40" s="221"/>
      <c r="C40" s="221"/>
      <c r="D40" s="221"/>
      <c r="E40" s="221"/>
      <c r="F40" s="221"/>
      <c r="G40" s="221"/>
      <c r="H40" t="s">
        <v>4</v>
      </c>
    </row>
    <row r="41" spans="1:8" ht="12.75">
      <c r="A41" s="90"/>
      <c r="B41" s="221"/>
      <c r="C41" s="221"/>
      <c r="D41" s="221"/>
      <c r="E41" s="221"/>
      <c r="F41" s="221"/>
      <c r="G41" s="221"/>
      <c r="H41" t="s">
        <v>4</v>
      </c>
    </row>
    <row r="42" spans="1:8" ht="12.75">
      <c r="A42" s="90"/>
      <c r="B42" s="221"/>
      <c r="C42" s="221"/>
      <c r="D42" s="221"/>
      <c r="E42" s="221"/>
      <c r="F42" s="221"/>
      <c r="G42" s="221"/>
      <c r="H42" t="s">
        <v>4</v>
      </c>
    </row>
    <row r="43" spans="1:8" ht="12.75">
      <c r="A43" s="90"/>
      <c r="B43" s="221"/>
      <c r="C43" s="221"/>
      <c r="D43" s="221"/>
      <c r="E43" s="221"/>
      <c r="F43" s="221"/>
      <c r="G43" s="221"/>
      <c r="H43" t="s">
        <v>4</v>
      </c>
    </row>
    <row r="44" spans="1:8" ht="12.75">
      <c r="A44" s="90"/>
      <c r="B44" s="221"/>
      <c r="C44" s="221"/>
      <c r="D44" s="221"/>
      <c r="E44" s="221"/>
      <c r="F44" s="221"/>
      <c r="G44" s="221"/>
      <c r="H44" t="s">
        <v>4</v>
      </c>
    </row>
    <row r="45" spans="1:8" ht="0.75" customHeight="1">
      <c r="A45" s="90"/>
      <c r="B45" s="221"/>
      <c r="C45" s="221"/>
      <c r="D45" s="221"/>
      <c r="E45" s="221"/>
      <c r="F45" s="221"/>
      <c r="G45" s="221"/>
      <c r="H45" t="s">
        <v>4</v>
      </c>
    </row>
    <row r="46" spans="2:7" ht="12.75">
      <c r="B46" s="220"/>
      <c r="C46" s="220"/>
      <c r="D46" s="220"/>
      <c r="E46" s="220"/>
      <c r="F46" s="220"/>
      <c r="G46" s="220"/>
    </row>
    <row r="47" spans="2:7" ht="12.75">
      <c r="B47" s="220"/>
      <c r="C47" s="220"/>
      <c r="D47" s="220"/>
      <c r="E47" s="220"/>
      <c r="F47" s="220"/>
      <c r="G47" s="220"/>
    </row>
    <row r="48" spans="2:7" ht="12.75">
      <c r="B48" s="220"/>
      <c r="C48" s="220"/>
      <c r="D48" s="220"/>
      <c r="E48" s="220"/>
      <c r="F48" s="220"/>
      <c r="G48" s="220"/>
    </row>
    <row r="49" spans="2:7" ht="12.75">
      <c r="B49" s="220"/>
      <c r="C49" s="220"/>
      <c r="D49" s="220"/>
      <c r="E49" s="220"/>
      <c r="F49" s="220"/>
      <c r="G49" s="220"/>
    </row>
    <row r="50" spans="2:7" ht="12.75">
      <c r="B50" s="220"/>
      <c r="C50" s="220"/>
      <c r="D50" s="220"/>
      <c r="E50" s="220"/>
      <c r="F50" s="220"/>
      <c r="G50" s="220"/>
    </row>
    <row r="51" spans="2:7" ht="12.75">
      <c r="B51" s="220"/>
      <c r="C51" s="220"/>
      <c r="D51" s="220"/>
      <c r="E51" s="220"/>
      <c r="F51" s="220"/>
      <c r="G51" s="220"/>
    </row>
    <row r="52" spans="2:7" ht="12.75">
      <c r="B52" s="220"/>
      <c r="C52" s="220"/>
      <c r="D52" s="220"/>
      <c r="E52" s="220"/>
      <c r="F52" s="220"/>
      <c r="G52" s="220"/>
    </row>
    <row r="53" spans="2:7" ht="12.75">
      <c r="B53" s="220"/>
      <c r="C53" s="220"/>
      <c r="D53" s="220"/>
      <c r="E53" s="220"/>
      <c r="F53" s="220"/>
      <c r="G53" s="220"/>
    </row>
    <row r="54" spans="2:7" ht="12.75">
      <c r="B54" s="220"/>
      <c r="C54" s="220"/>
      <c r="D54" s="220"/>
      <c r="E54" s="220"/>
      <c r="F54" s="220"/>
      <c r="G54" s="220"/>
    </row>
    <row r="55" spans="2:7" ht="12.75">
      <c r="B55" s="220"/>
      <c r="C55" s="220"/>
      <c r="D55" s="220"/>
      <c r="E55" s="220"/>
      <c r="F55" s="220"/>
      <c r="G55" s="220"/>
    </row>
  </sheetData>
  <sheetProtection/>
  <mergeCells count="24">
    <mergeCell ref="B55:G55"/>
    <mergeCell ref="B49:G49"/>
    <mergeCell ref="B50:G50"/>
    <mergeCell ref="B51:G51"/>
    <mergeCell ref="B52:G52"/>
    <mergeCell ref="B53:G53"/>
    <mergeCell ref="B54:G54"/>
    <mergeCell ref="B47:G47"/>
    <mergeCell ref="B48:G48"/>
    <mergeCell ref="B37:G45"/>
    <mergeCell ref="C12:E12"/>
    <mergeCell ref="B46:G46"/>
    <mergeCell ref="A23:B23"/>
    <mergeCell ref="F30:G30"/>
    <mergeCell ref="F34:G34"/>
    <mergeCell ref="F31:G31"/>
    <mergeCell ref="F32:G32"/>
    <mergeCell ref="F33:G33"/>
    <mergeCell ref="A1:F1"/>
    <mergeCell ref="C8:E8"/>
    <mergeCell ref="C10:E10"/>
    <mergeCell ref="C7:E7"/>
    <mergeCell ref="C9:E9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40.5" customHeight="1" thickTop="1">
      <c r="A1" s="229" t="s">
        <v>46</v>
      </c>
      <c r="B1" s="230"/>
      <c r="C1" s="236" t="str">
        <f>CONCATENATE(cislostavby," ",nazevstavby)</f>
        <v> Podpora rekonstrukce budovy č. p. 107 na obecní byty</v>
      </c>
      <c r="D1" s="237"/>
      <c r="E1" s="237"/>
      <c r="F1" s="238"/>
      <c r="G1" s="91" t="s">
        <v>189</v>
      </c>
      <c r="H1" s="92" t="s">
        <v>190</v>
      </c>
      <c r="I1" s="93"/>
    </row>
    <row r="2" spans="1:9" ht="18" customHeight="1" thickBot="1">
      <c r="A2" s="231" t="s">
        <v>47</v>
      </c>
      <c r="B2" s="232"/>
      <c r="C2" s="94" t="str">
        <f>CONCATENATE(cisloobjektu," ",nazevobjektu)</f>
        <v> Zdravotechnika </v>
      </c>
      <c r="D2" s="95"/>
      <c r="E2" s="96"/>
      <c r="F2" s="95"/>
      <c r="G2" s="233" t="s">
        <v>70</v>
      </c>
      <c r="H2" s="234"/>
      <c r="I2" s="235"/>
    </row>
    <row r="3" spans="1:9" ht="13.5" thickTop="1">
      <c r="A3" s="71"/>
      <c r="B3" s="71"/>
      <c r="C3" s="71"/>
      <c r="D3" s="71"/>
      <c r="E3" s="71"/>
      <c r="F3" s="60"/>
      <c r="G3" s="71"/>
      <c r="H3" s="71"/>
      <c r="I3" s="71"/>
    </row>
    <row r="4" spans="1:9" s="202" customFormat="1" ht="19.5" customHeight="1">
      <c r="A4" s="199" t="s">
        <v>48</v>
      </c>
      <c r="B4" s="200"/>
      <c r="C4" s="200"/>
      <c r="D4" s="200"/>
      <c r="E4" s="201"/>
      <c r="F4" s="200"/>
      <c r="G4" s="200"/>
      <c r="H4" s="200"/>
      <c r="I4" s="200"/>
    </row>
    <row r="5" spans="1:9" ht="13.5" thickBot="1">
      <c r="A5" s="71"/>
      <c r="B5" s="71"/>
      <c r="C5" s="71"/>
      <c r="D5" s="71"/>
      <c r="E5" s="71"/>
      <c r="F5" s="71"/>
      <c r="G5" s="71"/>
      <c r="H5" s="71"/>
      <c r="I5" s="71"/>
    </row>
    <row r="6" spans="1:9" s="30" customFormat="1" ht="13.5" thickBot="1">
      <c r="A6" s="98"/>
      <c r="B6" s="99" t="s">
        <v>49</v>
      </c>
      <c r="C6" s="99"/>
      <c r="D6" s="100"/>
      <c r="E6" s="101" t="s">
        <v>50</v>
      </c>
      <c r="F6" s="102" t="s">
        <v>51</v>
      </c>
      <c r="G6" s="102" t="s">
        <v>52</v>
      </c>
      <c r="H6" s="102" t="s">
        <v>53</v>
      </c>
      <c r="I6" s="103" t="s">
        <v>28</v>
      </c>
    </row>
    <row r="7" spans="1:9" s="30" customFormat="1" ht="12.75">
      <c r="A7" s="178" t="str">
        <f>Položky!B7</f>
        <v>721</v>
      </c>
      <c r="B7" s="104" t="str">
        <f>Položky!C7</f>
        <v>Vnitřní kanalizace</v>
      </c>
      <c r="C7" s="60"/>
      <c r="D7" s="105"/>
      <c r="E7" s="179">
        <f>Položky!BA19</f>
        <v>0</v>
      </c>
      <c r="F7" s="180">
        <f>Položky!G19</f>
        <v>0</v>
      </c>
      <c r="G7" s="180">
        <f>Položky!BC19</f>
        <v>0</v>
      </c>
      <c r="H7" s="180">
        <f>Položky!BD19</f>
        <v>0</v>
      </c>
      <c r="I7" s="181">
        <f>Položky!BE19</f>
        <v>0</v>
      </c>
    </row>
    <row r="8" spans="1:9" s="30" customFormat="1" ht="12.75">
      <c r="A8" s="178" t="str">
        <f>Položky!B20</f>
        <v>722</v>
      </c>
      <c r="B8" s="104" t="str">
        <f>Položky!C20</f>
        <v>Vnitřní vodovod</v>
      </c>
      <c r="C8" s="60"/>
      <c r="D8" s="105"/>
      <c r="E8" s="179">
        <f>Položky!BA48</f>
        <v>0</v>
      </c>
      <c r="F8" s="180">
        <f>Položky!G48</f>
        <v>0</v>
      </c>
      <c r="G8" s="180">
        <f>Položky!BC48</f>
        <v>0</v>
      </c>
      <c r="H8" s="180">
        <f>Položky!BD48</f>
        <v>0</v>
      </c>
      <c r="I8" s="181">
        <f>Položky!BE48</f>
        <v>0</v>
      </c>
    </row>
    <row r="9" spans="1:9" s="30" customFormat="1" ht="12.75">
      <c r="A9" s="178" t="str">
        <f>Položky!B49</f>
        <v>723</v>
      </c>
      <c r="B9" s="104" t="str">
        <f>Položky!C49</f>
        <v>Vnitřní plynovod</v>
      </c>
      <c r="C9" s="60"/>
      <c r="D9" s="105"/>
      <c r="E9" s="179">
        <f>Položky!BA69</f>
        <v>0</v>
      </c>
      <c r="F9" s="180">
        <f>Položky!G69</f>
        <v>0</v>
      </c>
      <c r="G9" s="180">
        <f>Položky!BC69</f>
        <v>0</v>
      </c>
      <c r="H9" s="180">
        <f>Položky!BD69</f>
        <v>0</v>
      </c>
      <c r="I9" s="181"/>
    </row>
    <row r="10" spans="1:9" s="30" customFormat="1" ht="13.5" thickBot="1">
      <c r="A10" s="178">
        <f>Položky!B70</f>
        <v>0</v>
      </c>
      <c r="B10" s="104">
        <f>Položky!C70</f>
        <v>0</v>
      </c>
      <c r="C10" s="60"/>
      <c r="D10" s="105"/>
      <c r="E10" s="179">
        <f>Položky!BA97</f>
        <v>0</v>
      </c>
      <c r="F10" s="180">
        <f>Položky!G97</f>
        <v>0</v>
      </c>
      <c r="G10" s="180">
        <f>Položky!BC97</f>
        <v>0</v>
      </c>
      <c r="H10" s="180">
        <f>Položky!BD97</f>
        <v>0</v>
      </c>
      <c r="I10" s="181">
        <f>Položky!BE97</f>
        <v>0</v>
      </c>
    </row>
    <row r="11" spans="1:9" s="112" customFormat="1" ht="13.5" thickBot="1">
      <c r="A11" s="106"/>
      <c r="B11" s="107" t="s">
        <v>54</v>
      </c>
      <c r="C11" s="107"/>
      <c r="D11" s="108"/>
      <c r="E11" s="109">
        <f>SUM(E7:E10)</f>
        <v>0</v>
      </c>
      <c r="F11" s="110">
        <f>SUM(F7:F10)</f>
        <v>0</v>
      </c>
      <c r="G11" s="110">
        <f>SUM(G7:G10)</f>
        <v>0</v>
      </c>
      <c r="H11" s="110">
        <f>SUM(H7:H10)</f>
        <v>0</v>
      </c>
      <c r="I11" s="111">
        <f>SUM(I7:I10)</f>
        <v>0</v>
      </c>
    </row>
    <row r="12" spans="1:9" ht="12.75">
      <c r="A12" s="60"/>
      <c r="B12" s="60"/>
      <c r="C12" s="60"/>
      <c r="D12" s="60"/>
      <c r="E12" s="60"/>
      <c r="F12" s="60"/>
      <c r="G12" s="60"/>
      <c r="H12" s="60"/>
      <c r="I12" s="60"/>
    </row>
    <row r="13" spans="1:57" ht="19.5" customHeight="1">
      <c r="A13" s="203" t="s">
        <v>55</v>
      </c>
      <c r="B13" s="97"/>
      <c r="C13" s="97"/>
      <c r="D13" s="97"/>
      <c r="E13" s="97"/>
      <c r="F13" s="97"/>
      <c r="G13" s="113"/>
      <c r="H13" s="97"/>
      <c r="I13" s="97"/>
      <c r="BA13" s="36"/>
      <c r="BB13" s="36"/>
      <c r="BC13" s="36"/>
      <c r="BD13" s="36"/>
      <c r="BE13" s="36"/>
    </row>
    <row r="14" spans="1:9" ht="13.5" thickBot="1">
      <c r="A14" s="71"/>
      <c r="B14" s="71"/>
      <c r="C14" s="71"/>
      <c r="D14" s="71"/>
      <c r="E14" s="71"/>
      <c r="F14" s="71"/>
      <c r="G14" s="71"/>
      <c r="H14" s="71"/>
      <c r="I14" s="71"/>
    </row>
    <row r="15" spans="1:9" ht="12.75">
      <c r="A15" s="65" t="s">
        <v>56</v>
      </c>
      <c r="B15" s="66"/>
      <c r="C15" s="66"/>
      <c r="D15" s="114"/>
      <c r="E15" s="115" t="s">
        <v>57</v>
      </c>
      <c r="F15" s="116" t="s">
        <v>58</v>
      </c>
      <c r="G15" s="117" t="s">
        <v>59</v>
      </c>
      <c r="H15" s="118"/>
      <c r="I15" s="119" t="s">
        <v>57</v>
      </c>
    </row>
    <row r="16" spans="1:53" ht="12.75">
      <c r="A16" s="58" t="s">
        <v>170</v>
      </c>
      <c r="B16" s="49"/>
      <c r="C16" s="49"/>
      <c r="D16" s="120"/>
      <c r="E16" s="121">
        <v>0</v>
      </c>
      <c r="F16" s="122">
        <v>0</v>
      </c>
      <c r="G16" s="123">
        <f>SUM(E11:I11)</f>
        <v>0</v>
      </c>
      <c r="H16" s="124"/>
      <c r="I16" s="125">
        <f aca="true" t="shared" si="0" ref="I16:I23">E16+F16*G16/100</f>
        <v>0</v>
      </c>
      <c r="BA16">
        <v>0</v>
      </c>
    </row>
    <row r="17" spans="1:53" ht="12.75">
      <c r="A17" s="58" t="s">
        <v>171</v>
      </c>
      <c r="B17" s="49"/>
      <c r="C17" s="49"/>
      <c r="D17" s="120"/>
      <c r="E17" s="121">
        <v>0</v>
      </c>
      <c r="F17" s="122">
        <v>0</v>
      </c>
      <c r="G17" s="123">
        <f>SUM(E11:I11)</f>
        <v>0</v>
      </c>
      <c r="H17" s="124"/>
      <c r="I17" s="125">
        <f t="shared" si="0"/>
        <v>0</v>
      </c>
      <c r="BA17">
        <v>0</v>
      </c>
    </row>
    <row r="18" spans="1:53" ht="12.75">
      <c r="A18" s="58" t="s">
        <v>172</v>
      </c>
      <c r="B18" s="49"/>
      <c r="C18" s="49"/>
      <c r="D18" s="120"/>
      <c r="E18" s="121">
        <v>0</v>
      </c>
      <c r="F18" s="122">
        <v>0</v>
      </c>
      <c r="G18" s="123">
        <f>SUM(E11:I11)</f>
        <v>0</v>
      </c>
      <c r="H18" s="124"/>
      <c r="I18" s="125">
        <f t="shared" si="0"/>
        <v>0</v>
      </c>
      <c r="BA18">
        <v>0</v>
      </c>
    </row>
    <row r="19" spans="1:53" ht="12.75">
      <c r="A19" s="58" t="s">
        <v>173</v>
      </c>
      <c r="B19" s="49"/>
      <c r="C19" s="49"/>
      <c r="D19" s="120"/>
      <c r="E19" s="121">
        <v>0</v>
      </c>
      <c r="F19" s="122">
        <v>0</v>
      </c>
      <c r="G19" s="123">
        <f>SUM(E11:I11)</f>
        <v>0</v>
      </c>
      <c r="H19" s="124"/>
      <c r="I19" s="125">
        <f t="shared" si="0"/>
        <v>0</v>
      </c>
      <c r="BA19">
        <v>0</v>
      </c>
    </row>
    <row r="20" spans="1:53" ht="12.75">
      <c r="A20" s="58" t="s">
        <v>174</v>
      </c>
      <c r="B20" s="49"/>
      <c r="C20" s="49"/>
      <c r="D20" s="120"/>
      <c r="E20" s="121">
        <v>0</v>
      </c>
      <c r="F20" s="122">
        <v>1.5</v>
      </c>
      <c r="G20" s="123">
        <f>SUM(E11:I11)</f>
        <v>0</v>
      </c>
      <c r="H20" s="124"/>
      <c r="I20" s="125">
        <f t="shared" si="0"/>
        <v>0</v>
      </c>
      <c r="BA20">
        <v>1</v>
      </c>
    </row>
    <row r="21" spans="1:53" ht="12.75">
      <c r="A21" s="58" t="s">
        <v>175</v>
      </c>
      <c r="B21" s="49"/>
      <c r="C21" s="49"/>
      <c r="D21" s="120"/>
      <c r="E21" s="121">
        <v>0</v>
      </c>
      <c r="F21" s="122">
        <v>0</v>
      </c>
      <c r="G21" s="123">
        <f>SUM(E11:I11)</f>
        <v>0</v>
      </c>
      <c r="H21" s="124"/>
      <c r="I21" s="125">
        <f t="shared" si="0"/>
        <v>0</v>
      </c>
      <c r="BA21">
        <v>1</v>
      </c>
    </row>
    <row r="22" spans="1:53" ht="12.75">
      <c r="A22" s="58" t="s">
        <v>176</v>
      </c>
      <c r="B22" s="49"/>
      <c r="C22" s="49"/>
      <c r="D22" s="120"/>
      <c r="E22" s="121">
        <v>0</v>
      </c>
      <c r="F22" s="122">
        <v>0</v>
      </c>
      <c r="G22" s="123">
        <f>SUM(E11:I11)</f>
        <v>0</v>
      </c>
      <c r="H22" s="124"/>
      <c r="I22" s="125">
        <f t="shared" si="0"/>
        <v>0</v>
      </c>
      <c r="BA22">
        <v>2</v>
      </c>
    </row>
    <row r="23" spans="1:53" ht="12.75">
      <c r="A23" s="58" t="s">
        <v>177</v>
      </c>
      <c r="B23" s="49"/>
      <c r="C23" s="49"/>
      <c r="D23" s="120"/>
      <c r="E23" s="121">
        <v>0</v>
      </c>
      <c r="F23" s="122">
        <v>0</v>
      </c>
      <c r="G23" s="123">
        <f>SUM(E11:I11)</f>
        <v>0</v>
      </c>
      <c r="H23" s="124"/>
      <c r="I23" s="125">
        <f t="shared" si="0"/>
        <v>0</v>
      </c>
      <c r="BA23">
        <v>2</v>
      </c>
    </row>
    <row r="24" spans="1:9" ht="13.5" thickBot="1">
      <c r="A24" s="126"/>
      <c r="B24" s="127" t="s">
        <v>60</v>
      </c>
      <c r="C24" s="128"/>
      <c r="D24" s="129"/>
      <c r="E24" s="130"/>
      <c r="F24" s="131"/>
      <c r="G24" s="131"/>
      <c r="H24" s="227">
        <f>SUM(I16:I23)</f>
        <v>0</v>
      </c>
      <c r="I24" s="228"/>
    </row>
    <row r="26" spans="2:9" ht="12.75">
      <c r="B26" s="112"/>
      <c r="F26" s="132"/>
      <c r="G26" s="133"/>
      <c r="H26" s="133"/>
      <c r="I26" s="134"/>
    </row>
    <row r="27" spans="6:9" ht="12.75">
      <c r="F27" s="132"/>
      <c r="G27" s="133"/>
      <c r="H27" s="133"/>
      <c r="I27" s="134"/>
    </row>
    <row r="28" spans="6:9" ht="12.75">
      <c r="F28" s="132"/>
      <c r="G28" s="133"/>
      <c r="H28" s="133"/>
      <c r="I28" s="134"/>
    </row>
    <row r="29" spans="6:9" ht="12.75">
      <c r="F29" s="132"/>
      <c r="G29" s="133"/>
      <c r="H29" s="133"/>
      <c r="I29" s="134"/>
    </row>
    <row r="30" spans="6:9" ht="12.75">
      <c r="F30" s="132"/>
      <c r="G30" s="133"/>
      <c r="H30" s="133"/>
      <c r="I30" s="134"/>
    </row>
    <row r="31" spans="6:9" ht="12.75">
      <c r="F31" s="132"/>
      <c r="G31" s="133"/>
      <c r="H31" s="133"/>
      <c r="I31" s="134"/>
    </row>
    <row r="32" spans="6:9" ht="12.75">
      <c r="F32" s="132"/>
      <c r="G32" s="133"/>
      <c r="H32" s="133"/>
      <c r="I32" s="134"/>
    </row>
    <row r="33" spans="6:9" ht="12.75">
      <c r="F33" s="132"/>
      <c r="G33" s="133"/>
      <c r="H33" s="133"/>
      <c r="I33" s="134"/>
    </row>
    <row r="34" spans="6:9" ht="12.75">
      <c r="F34" s="132"/>
      <c r="G34" s="133"/>
      <c r="H34" s="133"/>
      <c r="I34" s="134"/>
    </row>
    <row r="35" spans="6:9" ht="12.75">
      <c r="F35" s="132"/>
      <c r="G35" s="133"/>
      <c r="H35" s="133"/>
      <c r="I35" s="134"/>
    </row>
    <row r="36" spans="6:9" ht="12.75">
      <c r="F36" s="132"/>
      <c r="G36" s="133"/>
      <c r="H36" s="133"/>
      <c r="I36" s="134"/>
    </row>
    <row r="37" spans="6:9" ht="12.75">
      <c r="F37" s="132"/>
      <c r="G37" s="133"/>
      <c r="H37" s="133"/>
      <c r="I37" s="134"/>
    </row>
    <row r="38" spans="6:9" ht="12.75">
      <c r="F38" s="132"/>
      <c r="G38" s="133"/>
      <c r="H38" s="133"/>
      <c r="I38" s="134"/>
    </row>
    <row r="39" spans="6:9" ht="12.75">
      <c r="F39" s="132"/>
      <c r="G39" s="133"/>
      <c r="H39" s="133"/>
      <c r="I39" s="134"/>
    </row>
    <row r="40" spans="6:9" ht="12.75">
      <c r="F40" s="132"/>
      <c r="G40" s="133"/>
      <c r="H40" s="133"/>
      <c r="I40" s="134"/>
    </row>
    <row r="41" spans="6:9" ht="12.75">
      <c r="F41" s="132"/>
      <c r="G41" s="133"/>
      <c r="H41" s="133"/>
      <c r="I41" s="134"/>
    </row>
    <row r="42" spans="6:9" ht="12.75">
      <c r="F42" s="132"/>
      <c r="G42" s="133"/>
      <c r="H42" s="133"/>
      <c r="I42" s="134"/>
    </row>
    <row r="43" spans="6:9" ht="12.75">
      <c r="F43" s="132"/>
      <c r="G43" s="133"/>
      <c r="H43" s="133"/>
      <c r="I43" s="134"/>
    </row>
    <row r="44" spans="6:9" ht="12.75">
      <c r="F44" s="132"/>
      <c r="G44" s="133"/>
      <c r="H44" s="133"/>
      <c r="I44" s="134"/>
    </row>
    <row r="45" spans="6:9" ht="12.75">
      <c r="F45" s="132"/>
      <c r="G45" s="133"/>
      <c r="H45" s="133"/>
      <c r="I45" s="134"/>
    </row>
    <row r="46" spans="6:9" ht="12.75">
      <c r="F46" s="132"/>
      <c r="G46" s="133"/>
      <c r="H46" s="133"/>
      <c r="I46" s="134"/>
    </row>
    <row r="47" spans="6:9" ht="12.75">
      <c r="F47" s="132"/>
      <c r="G47" s="133"/>
      <c r="H47" s="133"/>
      <c r="I47" s="134"/>
    </row>
    <row r="48" spans="6:9" ht="12.75">
      <c r="F48" s="132"/>
      <c r="G48" s="133"/>
      <c r="H48" s="133"/>
      <c r="I48" s="134"/>
    </row>
    <row r="49" spans="6:9" ht="12.75">
      <c r="F49" s="132"/>
      <c r="G49" s="133"/>
      <c r="H49" s="133"/>
      <c r="I49" s="134"/>
    </row>
    <row r="50" spans="6:9" ht="12.75">
      <c r="F50" s="132"/>
      <c r="G50" s="133"/>
      <c r="H50" s="133"/>
      <c r="I50" s="134"/>
    </row>
    <row r="51" spans="6:9" ht="12.75">
      <c r="F51" s="132"/>
      <c r="G51" s="133"/>
      <c r="H51" s="133"/>
      <c r="I51" s="134"/>
    </row>
    <row r="52" spans="6:9" ht="12.75">
      <c r="F52" s="132"/>
      <c r="G52" s="133"/>
      <c r="H52" s="133"/>
      <c r="I52" s="134"/>
    </row>
    <row r="53" spans="6:9" ht="12.75">
      <c r="F53" s="132"/>
      <c r="G53" s="133"/>
      <c r="H53" s="133"/>
      <c r="I53" s="134"/>
    </row>
    <row r="54" spans="6:9" ht="12.75">
      <c r="F54" s="132"/>
      <c r="G54" s="133"/>
      <c r="H54" s="133"/>
      <c r="I54" s="134"/>
    </row>
    <row r="55" spans="6:9" ht="12.75">
      <c r="F55" s="132"/>
      <c r="G55" s="133"/>
      <c r="H55" s="133"/>
      <c r="I55" s="134"/>
    </row>
    <row r="56" spans="6:9" ht="12.75">
      <c r="F56" s="132"/>
      <c r="G56" s="133"/>
      <c r="H56" s="133"/>
      <c r="I56" s="134"/>
    </row>
    <row r="57" spans="6:9" ht="12.75">
      <c r="F57" s="132"/>
      <c r="G57" s="133"/>
      <c r="H57" s="133"/>
      <c r="I57" s="134"/>
    </row>
    <row r="58" spans="6:9" ht="12.75">
      <c r="F58" s="132"/>
      <c r="G58" s="133"/>
      <c r="H58" s="133"/>
      <c r="I58" s="134"/>
    </row>
    <row r="59" spans="6:9" ht="12.75">
      <c r="F59" s="132"/>
      <c r="G59" s="133"/>
      <c r="H59" s="133"/>
      <c r="I59" s="134"/>
    </row>
    <row r="60" spans="6:9" ht="12.75">
      <c r="F60" s="132"/>
      <c r="G60" s="133"/>
      <c r="H60" s="133"/>
      <c r="I60" s="134"/>
    </row>
    <row r="61" spans="6:9" ht="12.75">
      <c r="F61" s="132"/>
      <c r="G61" s="133"/>
      <c r="H61" s="133"/>
      <c r="I61" s="134"/>
    </row>
    <row r="62" spans="6:9" ht="12.75">
      <c r="F62" s="132"/>
      <c r="G62" s="133"/>
      <c r="H62" s="133"/>
      <c r="I62" s="134"/>
    </row>
    <row r="63" spans="6:9" ht="12.75">
      <c r="F63" s="132"/>
      <c r="G63" s="133"/>
      <c r="H63" s="133"/>
      <c r="I63" s="134"/>
    </row>
    <row r="64" spans="6:9" ht="12.75">
      <c r="F64" s="132"/>
      <c r="G64" s="133"/>
      <c r="H64" s="133"/>
      <c r="I64" s="134"/>
    </row>
    <row r="65" spans="6:9" ht="12.75">
      <c r="F65" s="132"/>
      <c r="G65" s="133"/>
      <c r="H65" s="133"/>
      <c r="I65" s="134"/>
    </row>
    <row r="66" spans="6:9" ht="12.75">
      <c r="F66" s="132"/>
      <c r="G66" s="133"/>
      <c r="H66" s="133"/>
      <c r="I66" s="134"/>
    </row>
    <row r="67" spans="6:9" ht="12.75">
      <c r="F67" s="132"/>
      <c r="G67" s="133"/>
      <c r="H67" s="133"/>
      <c r="I67" s="134"/>
    </row>
    <row r="68" spans="6:9" ht="12.75">
      <c r="F68" s="132"/>
      <c r="G68" s="133"/>
      <c r="H68" s="133"/>
      <c r="I68" s="134"/>
    </row>
    <row r="69" spans="6:9" ht="12.75">
      <c r="F69" s="132"/>
      <c r="G69" s="133"/>
      <c r="H69" s="133"/>
      <c r="I69" s="134"/>
    </row>
    <row r="70" spans="6:9" ht="12.75">
      <c r="F70" s="132"/>
      <c r="G70" s="133"/>
      <c r="H70" s="133"/>
      <c r="I70" s="134"/>
    </row>
    <row r="71" spans="6:9" ht="12.75">
      <c r="F71" s="132"/>
      <c r="G71" s="133"/>
      <c r="H71" s="133"/>
      <c r="I71" s="134"/>
    </row>
    <row r="72" spans="6:9" ht="12.75">
      <c r="F72" s="132"/>
      <c r="G72" s="133"/>
      <c r="H72" s="133"/>
      <c r="I72" s="134"/>
    </row>
    <row r="73" spans="6:9" ht="12.75">
      <c r="F73" s="132"/>
      <c r="G73" s="133"/>
      <c r="H73" s="133"/>
      <c r="I73" s="134"/>
    </row>
    <row r="74" spans="6:9" ht="12.75">
      <c r="F74" s="132"/>
      <c r="G74" s="133"/>
      <c r="H74" s="133"/>
      <c r="I74" s="134"/>
    </row>
    <row r="75" spans="6:9" ht="12.75">
      <c r="F75" s="132"/>
      <c r="G75" s="133"/>
      <c r="H75" s="133"/>
      <c r="I75" s="134"/>
    </row>
  </sheetData>
  <sheetProtection/>
  <mergeCells count="5">
    <mergeCell ref="H24:I24"/>
    <mergeCell ref="A1:B1"/>
    <mergeCell ref="A2:B2"/>
    <mergeCell ref="G2:I2"/>
    <mergeCell ref="C1:F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70"/>
  <sheetViews>
    <sheetView showGridLines="0" showZeros="0" zoomScalePageLayoutView="0" workbookViewId="0" topLeftCell="A1">
      <selection activeCell="L31" sqref="L31"/>
    </sheetView>
  </sheetViews>
  <sheetFormatPr defaultColWidth="9.00390625" defaultRowHeight="12.75"/>
  <cols>
    <col min="1" max="1" width="4.375" style="135" customWidth="1"/>
    <col min="2" max="2" width="11.625" style="135" customWidth="1"/>
    <col min="3" max="3" width="40.375" style="135" customWidth="1"/>
    <col min="4" max="4" width="5.625" style="135" customWidth="1"/>
    <col min="5" max="5" width="8.625" style="172" customWidth="1"/>
    <col min="6" max="6" width="9.875" style="135" customWidth="1"/>
    <col min="7" max="7" width="13.875" style="135" customWidth="1"/>
    <col min="8" max="11" width="9.125" style="135" customWidth="1"/>
    <col min="12" max="12" width="75.375" style="135" customWidth="1"/>
    <col min="13" max="13" width="45.25390625" style="135" customWidth="1"/>
    <col min="14" max="16384" width="9.125" style="135" customWidth="1"/>
  </cols>
  <sheetData>
    <row r="1" spans="1:7" ht="15.75">
      <c r="A1" s="239" t="s">
        <v>191</v>
      </c>
      <c r="B1" s="239"/>
      <c r="C1" s="239"/>
      <c r="D1" s="239"/>
      <c r="E1" s="239"/>
      <c r="F1" s="239"/>
      <c r="G1" s="239"/>
    </row>
    <row r="2" spans="1:7" ht="14.25" customHeight="1" thickBot="1">
      <c r="A2" s="136"/>
      <c r="B2" s="137"/>
      <c r="C2" s="138"/>
      <c r="D2" s="138"/>
      <c r="E2" s="206"/>
      <c r="F2" s="207"/>
      <c r="G2" s="138"/>
    </row>
    <row r="3" spans="1:7" ht="27.75" customHeight="1" thickTop="1">
      <c r="A3" s="229" t="s">
        <v>46</v>
      </c>
      <c r="B3" s="230"/>
      <c r="C3" s="236" t="str">
        <f>CONCATENATE(cislostavby," ",nazevstavby)</f>
        <v> Podpora rekonstrukce budovy č. p. 107 na obecní byty</v>
      </c>
      <c r="D3" s="238"/>
      <c r="E3" s="208"/>
      <c r="F3" s="209"/>
      <c r="G3" s="139"/>
    </row>
    <row r="4" spans="1:7" ht="18.75" customHeight="1" thickBot="1">
      <c r="A4" s="240" t="s">
        <v>47</v>
      </c>
      <c r="B4" s="232"/>
      <c r="C4" s="94" t="s">
        <v>188</v>
      </c>
      <c r="D4" s="95"/>
      <c r="E4" s="241" t="str">
        <f>Rekapitulace!G2</f>
        <v>Zdravotechnika</v>
      </c>
      <c r="F4" s="242"/>
      <c r="G4" s="243"/>
    </row>
    <row r="5" spans="1:7" ht="13.5" thickTop="1">
      <c r="A5" s="140"/>
      <c r="B5" s="136"/>
      <c r="C5" s="136"/>
      <c r="D5" s="136"/>
      <c r="E5" s="141"/>
      <c r="F5" s="136"/>
      <c r="G5" s="142"/>
    </row>
    <row r="6" spans="1:7" ht="12.75">
      <c r="A6" s="143" t="s">
        <v>61</v>
      </c>
      <c r="B6" s="144" t="s">
        <v>62</v>
      </c>
      <c r="C6" s="144" t="s">
        <v>63</v>
      </c>
      <c r="D6" s="144" t="s">
        <v>64</v>
      </c>
      <c r="E6" s="145" t="s">
        <v>65</v>
      </c>
      <c r="F6" s="144" t="s">
        <v>66</v>
      </c>
      <c r="G6" s="146" t="s">
        <v>67</v>
      </c>
    </row>
    <row r="7" spans="1:15" ht="12.75">
      <c r="A7" s="191" t="s">
        <v>68</v>
      </c>
      <c r="B7" s="192" t="s">
        <v>71</v>
      </c>
      <c r="C7" s="193" t="s">
        <v>72</v>
      </c>
      <c r="D7" s="194"/>
      <c r="E7" s="195"/>
      <c r="F7" s="195"/>
      <c r="G7" s="196"/>
      <c r="H7" s="204"/>
      <c r="I7" s="153"/>
      <c r="O7" s="154">
        <v>1</v>
      </c>
    </row>
    <row r="8" spans="1:104" s="188" customFormat="1" ht="12.75">
      <c r="A8" s="182">
        <v>1</v>
      </c>
      <c r="B8" s="183" t="s">
        <v>73</v>
      </c>
      <c r="C8" s="184" t="s">
        <v>74</v>
      </c>
      <c r="D8" s="185" t="s">
        <v>75</v>
      </c>
      <c r="E8" s="186">
        <v>10</v>
      </c>
      <c r="F8" s="186"/>
      <c r="G8" s="187">
        <f aca="true" t="shared" si="0" ref="G8:G16">E8*F8</f>
        <v>0</v>
      </c>
      <c r="H8"/>
      <c r="O8" s="189">
        <v>2</v>
      </c>
      <c r="AA8" s="188">
        <v>1</v>
      </c>
      <c r="AB8" s="188">
        <v>0</v>
      </c>
      <c r="AC8" s="188">
        <v>0</v>
      </c>
      <c r="AZ8" s="188">
        <v>2</v>
      </c>
      <c r="BA8" s="188">
        <f aca="true" t="shared" si="1" ref="BA8:BA18">IF(AZ8=1,G8,0)</f>
        <v>0</v>
      </c>
      <c r="BB8" s="188">
        <f aca="true" t="shared" si="2" ref="BB8:BB18">IF(AZ8=2,G8,0)</f>
        <v>0</v>
      </c>
      <c r="BC8" s="188">
        <f aca="true" t="shared" si="3" ref="BC8:BC18">IF(AZ8=3,G8,0)</f>
        <v>0</v>
      </c>
      <c r="BD8" s="188">
        <f aca="true" t="shared" si="4" ref="BD8:BD18">IF(AZ8=4,G8,0)</f>
        <v>0</v>
      </c>
      <c r="BE8" s="188">
        <f aca="true" t="shared" si="5" ref="BE8:BE18">IF(AZ8=5,G8,0)</f>
        <v>0</v>
      </c>
      <c r="CA8" s="190">
        <v>1</v>
      </c>
      <c r="CB8" s="190">
        <v>0</v>
      </c>
      <c r="CZ8" s="188">
        <v>0.00126</v>
      </c>
    </row>
    <row r="9" spans="1:104" s="188" customFormat="1" ht="12.75">
      <c r="A9" s="182">
        <v>2</v>
      </c>
      <c r="B9" s="183" t="s">
        <v>76</v>
      </c>
      <c r="C9" s="184" t="s">
        <v>77</v>
      </c>
      <c r="D9" s="185" t="s">
        <v>75</v>
      </c>
      <c r="E9" s="186">
        <v>8</v>
      </c>
      <c r="F9" s="186"/>
      <c r="G9" s="187">
        <f t="shared" si="0"/>
        <v>0</v>
      </c>
      <c r="H9"/>
      <c r="O9" s="189">
        <v>2</v>
      </c>
      <c r="AA9" s="188">
        <v>1</v>
      </c>
      <c r="AB9" s="188">
        <v>7</v>
      </c>
      <c r="AC9" s="188">
        <v>7</v>
      </c>
      <c r="AZ9" s="188">
        <v>2</v>
      </c>
      <c r="BA9" s="188">
        <f t="shared" si="1"/>
        <v>0</v>
      </c>
      <c r="BB9" s="188">
        <f t="shared" si="2"/>
        <v>0</v>
      </c>
      <c r="BC9" s="188">
        <f t="shared" si="3"/>
        <v>0</v>
      </c>
      <c r="BD9" s="188">
        <f t="shared" si="4"/>
        <v>0</v>
      </c>
      <c r="BE9" s="188">
        <f t="shared" si="5"/>
        <v>0</v>
      </c>
      <c r="CA9" s="190">
        <v>1</v>
      </c>
      <c r="CB9" s="190">
        <v>7</v>
      </c>
      <c r="CZ9" s="188">
        <v>0.00071</v>
      </c>
    </row>
    <row r="10" spans="1:104" s="188" customFormat="1" ht="12.75">
      <c r="A10" s="182">
        <v>3</v>
      </c>
      <c r="B10" s="183" t="s">
        <v>78</v>
      </c>
      <c r="C10" s="184" t="s">
        <v>79</v>
      </c>
      <c r="D10" s="185" t="s">
        <v>75</v>
      </c>
      <c r="E10" s="186">
        <v>16</v>
      </c>
      <c r="F10" s="186"/>
      <c r="G10" s="187">
        <f t="shared" si="0"/>
        <v>0</v>
      </c>
      <c r="H10"/>
      <c r="O10" s="189">
        <v>2</v>
      </c>
      <c r="AA10" s="188">
        <v>1</v>
      </c>
      <c r="AB10" s="188">
        <v>7</v>
      </c>
      <c r="AC10" s="188">
        <v>7</v>
      </c>
      <c r="AZ10" s="188">
        <v>2</v>
      </c>
      <c r="BA10" s="188">
        <f t="shared" si="1"/>
        <v>0</v>
      </c>
      <c r="BB10" s="188">
        <f t="shared" si="2"/>
        <v>0</v>
      </c>
      <c r="BC10" s="188">
        <f t="shared" si="3"/>
        <v>0</v>
      </c>
      <c r="BD10" s="188">
        <f t="shared" si="4"/>
        <v>0</v>
      </c>
      <c r="BE10" s="188">
        <f t="shared" si="5"/>
        <v>0</v>
      </c>
      <c r="CA10" s="190">
        <v>1</v>
      </c>
      <c r="CB10" s="190">
        <v>7</v>
      </c>
      <c r="CZ10" s="188">
        <v>0.00277</v>
      </c>
    </row>
    <row r="11" spans="1:104" s="188" customFormat="1" ht="12.75">
      <c r="A11" s="182">
        <v>4</v>
      </c>
      <c r="B11" s="183" t="s">
        <v>80</v>
      </c>
      <c r="C11" s="184" t="s">
        <v>81</v>
      </c>
      <c r="D11" s="185" t="s">
        <v>75</v>
      </c>
      <c r="E11" s="186">
        <v>6</v>
      </c>
      <c r="F11" s="186"/>
      <c r="G11" s="187">
        <f t="shared" si="0"/>
        <v>0</v>
      </c>
      <c r="H11"/>
      <c r="O11" s="189">
        <v>2</v>
      </c>
      <c r="AA11" s="188">
        <v>1</v>
      </c>
      <c r="AB11" s="188">
        <v>7</v>
      </c>
      <c r="AC11" s="188">
        <v>7</v>
      </c>
      <c r="AZ11" s="188">
        <v>2</v>
      </c>
      <c r="BA11" s="188">
        <f t="shared" si="1"/>
        <v>0</v>
      </c>
      <c r="BB11" s="188">
        <f t="shared" si="2"/>
        <v>0</v>
      </c>
      <c r="BC11" s="188">
        <f t="shared" si="3"/>
        <v>0</v>
      </c>
      <c r="BD11" s="188">
        <f t="shared" si="4"/>
        <v>0</v>
      </c>
      <c r="BE11" s="188">
        <f t="shared" si="5"/>
        <v>0</v>
      </c>
      <c r="CA11" s="190">
        <v>1</v>
      </c>
      <c r="CB11" s="190">
        <v>7</v>
      </c>
      <c r="CZ11" s="188">
        <v>0.00679</v>
      </c>
    </row>
    <row r="12" spans="1:80" s="188" customFormat="1" ht="12.75">
      <c r="A12" s="182"/>
      <c r="B12" s="183"/>
      <c r="C12" s="184"/>
      <c r="D12" s="185"/>
      <c r="E12" s="186"/>
      <c r="F12" s="186"/>
      <c r="G12" s="187"/>
      <c r="H12"/>
      <c r="O12" s="189"/>
      <c r="CA12" s="190"/>
      <c r="CB12" s="190"/>
    </row>
    <row r="13" spans="1:104" s="188" customFormat="1" ht="12.75">
      <c r="A13" s="182">
        <v>12</v>
      </c>
      <c r="B13" s="183" t="s">
        <v>83</v>
      </c>
      <c r="C13" s="184" t="s">
        <v>84</v>
      </c>
      <c r="D13" s="185" t="s">
        <v>82</v>
      </c>
      <c r="E13" s="186">
        <v>2</v>
      </c>
      <c r="F13" s="186"/>
      <c r="G13" s="187">
        <f t="shared" si="0"/>
        <v>0</v>
      </c>
      <c r="H13"/>
      <c r="O13" s="189">
        <v>2</v>
      </c>
      <c r="AA13" s="188">
        <v>2</v>
      </c>
      <c r="AB13" s="188">
        <v>7</v>
      </c>
      <c r="AC13" s="188">
        <v>7</v>
      </c>
      <c r="AZ13" s="188">
        <v>2</v>
      </c>
      <c r="BA13" s="188">
        <f t="shared" si="1"/>
        <v>0</v>
      </c>
      <c r="BB13" s="188">
        <f t="shared" si="2"/>
        <v>0</v>
      </c>
      <c r="BC13" s="188">
        <f t="shared" si="3"/>
        <v>0</v>
      </c>
      <c r="BD13" s="188">
        <f t="shared" si="4"/>
        <v>0</v>
      </c>
      <c r="BE13" s="188">
        <f t="shared" si="5"/>
        <v>0</v>
      </c>
      <c r="CA13" s="190">
        <v>2</v>
      </c>
      <c r="CB13" s="190">
        <v>7</v>
      </c>
      <c r="CZ13" s="188">
        <v>0.00067</v>
      </c>
    </row>
    <row r="14" spans="1:104" s="188" customFormat="1" ht="12.75">
      <c r="A14" s="182">
        <v>13</v>
      </c>
      <c r="B14" s="183" t="s">
        <v>83</v>
      </c>
      <c r="C14" s="184" t="s">
        <v>85</v>
      </c>
      <c r="D14" s="185" t="s">
        <v>82</v>
      </c>
      <c r="E14" s="186">
        <v>4</v>
      </c>
      <c r="F14" s="186"/>
      <c r="G14" s="187">
        <f t="shared" si="0"/>
        <v>0</v>
      </c>
      <c r="H14"/>
      <c r="O14" s="189">
        <v>2</v>
      </c>
      <c r="AA14" s="188">
        <v>1</v>
      </c>
      <c r="AB14" s="188">
        <v>7</v>
      </c>
      <c r="AC14" s="188">
        <v>7</v>
      </c>
      <c r="AZ14" s="188">
        <v>2</v>
      </c>
      <c r="BA14" s="188">
        <f t="shared" si="1"/>
        <v>0</v>
      </c>
      <c r="BB14" s="188">
        <f t="shared" si="2"/>
        <v>0</v>
      </c>
      <c r="BC14" s="188">
        <f t="shared" si="3"/>
        <v>0</v>
      </c>
      <c r="BD14" s="188">
        <f t="shared" si="4"/>
        <v>0</v>
      </c>
      <c r="BE14" s="188">
        <f t="shared" si="5"/>
        <v>0</v>
      </c>
      <c r="CA14" s="190">
        <v>1</v>
      </c>
      <c r="CB14" s="190">
        <v>7</v>
      </c>
      <c r="CZ14" s="188">
        <v>0.00067</v>
      </c>
    </row>
    <row r="15" spans="1:104" s="188" customFormat="1" ht="12.75">
      <c r="A15" s="182">
        <v>14</v>
      </c>
      <c r="B15" s="183" t="s">
        <v>86</v>
      </c>
      <c r="C15" s="184" t="s">
        <v>87</v>
      </c>
      <c r="D15" s="185" t="s">
        <v>75</v>
      </c>
      <c r="E15" s="186">
        <f>E8+E9+E11</f>
        <v>24</v>
      </c>
      <c r="F15" s="186"/>
      <c r="G15" s="187">
        <f t="shared" si="0"/>
        <v>0</v>
      </c>
      <c r="H15"/>
      <c r="O15" s="189">
        <v>2</v>
      </c>
      <c r="AA15" s="188">
        <v>1</v>
      </c>
      <c r="AB15" s="188">
        <v>7</v>
      </c>
      <c r="AC15" s="188">
        <v>7</v>
      </c>
      <c r="AZ15" s="188">
        <v>2</v>
      </c>
      <c r="BA15" s="188">
        <f t="shared" si="1"/>
        <v>0</v>
      </c>
      <c r="BB15" s="188">
        <f t="shared" si="2"/>
        <v>0</v>
      </c>
      <c r="BC15" s="188">
        <f t="shared" si="3"/>
        <v>0</v>
      </c>
      <c r="BD15" s="188">
        <f t="shared" si="4"/>
        <v>0</v>
      </c>
      <c r="BE15" s="188">
        <f t="shared" si="5"/>
        <v>0</v>
      </c>
      <c r="CA15" s="190">
        <v>1</v>
      </c>
      <c r="CB15" s="190">
        <v>7</v>
      </c>
      <c r="CZ15" s="188">
        <v>0</v>
      </c>
    </row>
    <row r="16" spans="1:104" s="188" customFormat="1" ht="12.75">
      <c r="A16" s="182">
        <v>15</v>
      </c>
      <c r="B16" s="183" t="s">
        <v>88</v>
      </c>
      <c r="C16" s="184" t="s">
        <v>89</v>
      </c>
      <c r="D16" s="185" t="s">
        <v>75</v>
      </c>
      <c r="E16" s="186">
        <f>E10</f>
        <v>16</v>
      </c>
      <c r="F16" s="186"/>
      <c r="G16" s="187">
        <f t="shared" si="0"/>
        <v>0</v>
      </c>
      <c r="H16"/>
      <c r="O16" s="189">
        <v>2</v>
      </c>
      <c r="AA16" s="188">
        <v>1</v>
      </c>
      <c r="AB16" s="188">
        <v>7</v>
      </c>
      <c r="AC16" s="188">
        <v>7</v>
      </c>
      <c r="AZ16" s="188">
        <v>2</v>
      </c>
      <c r="BA16" s="188">
        <f t="shared" si="1"/>
        <v>0</v>
      </c>
      <c r="BB16" s="188">
        <f t="shared" si="2"/>
        <v>0</v>
      </c>
      <c r="BC16" s="188">
        <f t="shared" si="3"/>
        <v>0</v>
      </c>
      <c r="BD16" s="188">
        <f t="shared" si="4"/>
        <v>0</v>
      </c>
      <c r="BE16" s="188">
        <f t="shared" si="5"/>
        <v>0</v>
      </c>
      <c r="CA16" s="190">
        <v>1</v>
      </c>
      <c r="CB16" s="190">
        <v>7</v>
      </c>
      <c r="CZ16" s="188">
        <v>0</v>
      </c>
    </row>
    <row r="17" spans="1:104" s="188" customFormat="1" ht="12.75">
      <c r="A17" s="182">
        <v>16</v>
      </c>
      <c r="B17" s="183" t="s">
        <v>90</v>
      </c>
      <c r="C17" s="184" t="s">
        <v>91</v>
      </c>
      <c r="D17" s="185" t="s">
        <v>58</v>
      </c>
      <c r="E17" s="186">
        <v>2</v>
      </c>
      <c r="F17" s="186"/>
      <c r="G17" s="187">
        <f>E17*F17/100</f>
        <v>0</v>
      </c>
      <c r="H17"/>
      <c r="O17" s="189">
        <v>2</v>
      </c>
      <c r="AA17" s="188">
        <v>1</v>
      </c>
      <c r="AB17" s="188">
        <v>7</v>
      </c>
      <c r="AC17" s="188">
        <v>7</v>
      </c>
      <c r="AZ17" s="188">
        <v>2</v>
      </c>
      <c r="BA17" s="188">
        <f t="shared" si="1"/>
        <v>0</v>
      </c>
      <c r="BB17" s="188">
        <f t="shared" si="2"/>
        <v>0</v>
      </c>
      <c r="BC17" s="188">
        <f t="shared" si="3"/>
        <v>0</v>
      </c>
      <c r="BD17" s="188">
        <f t="shared" si="4"/>
        <v>0</v>
      </c>
      <c r="BE17" s="188">
        <f t="shared" si="5"/>
        <v>0</v>
      </c>
      <c r="CA17" s="190">
        <v>1</v>
      </c>
      <c r="CB17" s="190">
        <v>7</v>
      </c>
      <c r="CZ17" s="188">
        <v>0</v>
      </c>
    </row>
    <row r="18" spans="1:104" s="188" customFormat="1" ht="12.75">
      <c r="A18" s="182">
        <v>17</v>
      </c>
      <c r="B18" s="183" t="s">
        <v>92</v>
      </c>
      <c r="C18" s="184" t="s">
        <v>93</v>
      </c>
      <c r="D18" s="185" t="s">
        <v>58</v>
      </c>
      <c r="E18" s="186">
        <v>2</v>
      </c>
      <c r="F18" s="186"/>
      <c r="G18" s="187">
        <f>E18*F18/100</f>
        <v>0</v>
      </c>
      <c r="H18"/>
      <c r="O18" s="189">
        <v>2</v>
      </c>
      <c r="AA18" s="188">
        <v>1</v>
      </c>
      <c r="AB18" s="188">
        <v>5</v>
      </c>
      <c r="AC18" s="188">
        <v>5</v>
      </c>
      <c r="AZ18" s="188">
        <v>2</v>
      </c>
      <c r="BA18" s="188">
        <f t="shared" si="1"/>
        <v>0</v>
      </c>
      <c r="BB18" s="188">
        <f t="shared" si="2"/>
        <v>0</v>
      </c>
      <c r="BC18" s="188">
        <f t="shared" si="3"/>
        <v>0</v>
      </c>
      <c r="BD18" s="188">
        <f t="shared" si="4"/>
        <v>0</v>
      </c>
      <c r="BE18" s="188">
        <f t="shared" si="5"/>
        <v>0</v>
      </c>
      <c r="CA18" s="190">
        <v>1</v>
      </c>
      <c r="CB18" s="190">
        <v>5</v>
      </c>
      <c r="CZ18" s="188">
        <v>0</v>
      </c>
    </row>
    <row r="19" spans="1:57" ht="12.75">
      <c r="A19" s="162"/>
      <c r="B19" s="163" t="s">
        <v>69</v>
      </c>
      <c r="C19" s="164" t="str">
        <f>CONCATENATE(B7," ",C7)</f>
        <v>721 Vnitřní kanalizace</v>
      </c>
      <c r="D19" s="165"/>
      <c r="E19" s="166"/>
      <c r="F19" s="167"/>
      <c r="G19" s="168">
        <f>SUM(G7:G18)</f>
        <v>0</v>
      </c>
      <c r="H19"/>
      <c r="O19" s="154">
        <v>4</v>
      </c>
      <c r="BA19" s="169">
        <f>SUM(BA7:BA18)</f>
        <v>0</v>
      </c>
      <c r="BB19" s="169">
        <f>SUM(BB7:BB18)</f>
        <v>0</v>
      </c>
      <c r="BC19" s="169">
        <f>SUM(BC7:BC18)</f>
        <v>0</v>
      </c>
      <c r="BD19" s="169">
        <f>SUM(BD7:BD18)</f>
        <v>0</v>
      </c>
      <c r="BE19" s="169">
        <f>SUM(BE7:BE18)</f>
        <v>0</v>
      </c>
    </row>
    <row r="20" spans="1:15" ht="12.75">
      <c r="A20" s="191" t="s">
        <v>68</v>
      </c>
      <c r="B20" s="192" t="s">
        <v>94</v>
      </c>
      <c r="C20" s="193" t="s">
        <v>95</v>
      </c>
      <c r="D20" s="194"/>
      <c r="E20" s="195"/>
      <c r="F20" s="195"/>
      <c r="G20" s="196"/>
      <c r="H20" s="197"/>
      <c r="I20" s="153"/>
      <c r="O20" s="154">
        <v>1</v>
      </c>
    </row>
    <row r="21" spans="1:104" ht="12.75">
      <c r="A21" s="182">
        <v>19</v>
      </c>
      <c r="B21" s="183" t="s">
        <v>96</v>
      </c>
      <c r="C21" s="184" t="s">
        <v>97</v>
      </c>
      <c r="D21" s="185" t="s">
        <v>75</v>
      </c>
      <c r="E21" s="186">
        <v>50</v>
      </c>
      <c r="F21" s="186"/>
      <c r="G21" s="187">
        <f aca="true" t="shared" si="6" ref="G21:G45">E21*F21</f>
        <v>0</v>
      </c>
      <c r="O21" s="154">
        <v>2</v>
      </c>
      <c r="AA21" s="135">
        <v>1</v>
      </c>
      <c r="AB21" s="135">
        <v>7</v>
      </c>
      <c r="AC21" s="135">
        <v>7</v>
      </c>
      <c r="AZ21" s="135">
        <v>2</v>
      </c>
      <c r="BA21" s="135">
        <f aca="true" t="shared" si="7" ref="BA21:BA47">IF(AZ21=1,G21,0)</f>
        <v>0</v>
      </c>
      <c r="BB21" s="135">
        <f aca="true" t="shared" si="8" ref="BB21:BB47">IF(AZ21=2,G21,0)</f>
        <v>0</v>
      </c>
      <c r="BC21" s="135">
        <f aca="true" t="shared" si="9" ref="BC21:BC47">IF(AZ21=3,G21,0)</f>
        <v>0</v>
      </c>
      <c r="BD21" s="135">
        <f aca="true" t="shared" si="10" ref="BD21:BD47">IF(AZ21=4,G21,0)</f>
        <v>0</v>
      </c>
      <c r="BE21" s="135">
        <f aca="true" t="shared" si="11" ref="BE21:BE47">IF(AZ21=5,G21,0)</f>
        <v>0</v>
      </c>
      <c r="CA21" s="161">
        <v>1</v>
      </c>
      <c r="CB21" s="161">
        <v>7</v>
      </c>
      <c r="CZ21" s="135">
        <v>0.0006</v>
      </c>
    </row>
    <row r="22" spans="1:104" ht="12.75">
      <c r="A22" s="182">
        <v>20</v>
      </c>
      <c r="B22" s="183" t="s">
        <v>98</v>
      </c>
      <c r="C22" s="184" t="s">
        <v>99</v>
      </c>
      <c r="D22" s="185" t="s">
        <v>75</v>
      </c>
      <c r="E22" s="186">
        <v>22</v>
      </c>
      <c r="F22" s="186"/>
      <c r="G22" s="187">
        <f t="shared" si="6"/>
        <v>0</v>
      </c>
      <c r="O22" s="154">
        <v>2</v>
      </c>
      <c r="AA22" s="135">
        <v>1</v>
      </c>
      <c r="AB22" s="135">
        <v>7</v>
      </c>
      <c r="AC22" s="135">
        <v>7</v>
      </c>
      <c r="AZ22" s="135">
        <v>2</v>
      </c>
      <c r="BA22" s="135">
        <f t="shared" si="7"/>
        <v>0</v>
      </c>
      <c r="BB22" s="135">
        <f t="shared" si="8"/>
        <v>0</v>
      </c>
      <c r="BC22" s="135">
        <f t="shared" si="9"/>
        <v>0</v>
      </c>
      <c r="BD22" s="135">
        <f t="shared" si="10"/>
        <v>0</v>
      </c>
      <c r="BE22" s="135">
        <f t="shared" si="11"/>
        <v>0</v>
      </c>
      <c r="CA22" s="161">
        <v>1</v>
      </c>
      <c r="CB22" s="161">
        <v>7</v>
      </c>
      <c r="CZ22" s="135">
        <v>0.00079</v>
      </c>
    </row>
    <row r="23" spans="1:104" ht="12.75">
      <c r="A23" s="182">
        <v>21</v>
      </c>
      <c r="B23" s="183" t="s">
        <v>100</v>
      </c>
      <c r="C23" s="184" t="s">
        <v>101</v>
      </c>
      <c r="D23" s="185" t="s">
        <v>75</v>
      </c>
      <c r="E23" s="186">
        <f>14</f>
        <v>14</v>
      </c>
      <c r="F23" s="186"/>
      <c r="G23" s="187">
        <f t="shared" si="6"/>
        <v>0</v>
      </c>
      <c r="O23" s="154">
        <v>2</v>
      </c>
      <c r="AA23" s="135">
        <v>1</v>
      </c>
      <c r="AB23" s="135">
        <v>7</v>
      </c>
      <c r="AC23" s="135">
        <v>7</v>
      </c>
      <c r="AZ23" s="135">
        <v>2</v>
      </c>
      <c r="BA23" s="135">
        <f t="shared" si="7"/>
        <v>0</v>
      </c>
      <c r="BB23" s="135">
        <f t="shared" si="8"/>
        <v>0</v>
      </c>
      <c r="BC23" s="135">
        <f t="shared" si="9"/>
        <v>0</v>
      </c>
      <c r="BD23" s="135">
        <f t="shared" si="10"/>
        <v>0</v>
      </c>
      <c r="BE23" s="135">
        <f t="shared" si="11"/>
        <v>0</v>
      </c>
      <c r="CA23" s="161">
        <v>1</v>
      </c>
      <c r="CB23" s="161">
        <v>7</v>
      </c>
      <c r="CZ23" s="135">
        <v>0.0011</v>
      </c>
    </row>
    <row r="24" spans="1:80" ht="12.75">
      <c r="A24" s="182"/>
      <c r="B24" s="183"/>
      <c r="C24" s="184"/>
      <c r="D24" s="185"/>
      <c r="E24" s="186"/>
      <c r="F24" s="186"/>
      <c r="G24" s="187"/>
      <c r="O24" s="154"/>
      <c r="CA24" s="161"/>
      <c r="CB24" s="161"/>
    </row>
    <row r="25" spans="1:104" ht="12.75">
      <c r="A25" s="182">
        <v>33</v>
      </c>
      <c r="B25" s="183" t="s">
        <v>103</v>
      </c>
      <c r="C25" s="184" t="s">
        <v>104</v>
      </c>
      <c r="D25" s="185" t="s">
        <v>82</v>
      </c>
      <c r="E25" s="186">
        <f>4*2</f>
        <v>8</v>
      </c>
      <c r="F25" s="186"/>
      <c r="G25" s="187">
        <f t="shared" si="6"/>
        <v>0</v>
      </c>
      <c r="O25" s="154">
        <v>2</v>
      </c>
      <c r="AA25" s="135">
        <v>1</v>
      </c>
      <c r="AB25" s="135">
        <v>0</v>
      </c>
      <c r="AC25" s="135">
        <v>0</v>
      </c>
      <c r="AZ25" s="135">
        <v>2</v>
      </c>
      <c r="BA25" s="135">
        <f t="shared" si="7"/>
        <v>0</v>
      </c>
      <c r="BB25" s="135">
        <f t="shared" si="8"/>
        <v>0</v>
      </c>
      <c r="BC25" s="135">
        <f t="shared" si="9"/>
        <v>0</v>
      </c>
      <c r="BD25" s="135">
        <f t="shared" si="10"/>
        <v>0</v>
      </c>
      <c r="BE25" s="135">
        <f t="shared" si="11"/>
        <v>0</v>
      </c>
      <c r="CA25" s="161">
        <v>1</v>
      </c>
      <c r="CB25" s="161">
        <v>0</v>
      </c>
      <c r="CZ25" s="135">
        <v>6E-05</v>
      </c>
    </row>
    <row r="26" spans="1:104" ht="12.75">
      <c r="A26" s="182">
        <v>34</v>
      </c>
      <c r="B26" s="183" t="s">
        <v>103</v>
      </c>
      <c r="C26" s="184" t="s">
        <v>105</v>
      </c>
      <c r="D26" s="185" t="s">
        <v>82</v>
      </c>
      <c r="E26" s="186">
        <v>60</v>
      </c>
      <c r="F26" s="186"/>
      <c r="G26" s="187">
        <f t="shared" si="6"/>
        <v>0</v>
      </c>
      <c r="O26" s="154">
        <v>2</v>
      </c>
      <c r="AA26" s="135">
        <v>1</v>
      </c>
      <c r="AB26" s="135">
        <v>7</v>
      </c>
      <c r="AC26" s="135">
        <v>7</v>
      </c>
      <c r="AZ26" s="135">
        <v>2</v>
      </c>
      <c r="BA26" s="135">
        <f t="shared" si="7"/>
        <v>0</v>
      </c>
      <c r="BB26" s="135">
        <f t="shared" si="8"/>
        <v>0</v>
      </c>
      <c r="BC26" s="135">
        <f t="shared" si="9"/>
        <v>0</v>
      </c>
      <c r="BD26" s="135">
        <f t="shared" si="10"/>
        <v>0</v>
      </c>
      <c r="BE26" s="135">
        <f t="shared" si="11"/>
        <v>0</v>
      </c>
      <c r="CA26" s="161">
        <v>1</v>
      </c>
      <c r="CB26" s="161">
        <v>7</v>
      </c>
      <c r="CZ26" s="135">
        <v>6E-05</v>
      </c>
    </row>
    <row r="27" spans="1:80" ht="12.75">
      <c r="A27" s="182"/>
      <c r="B27" s="183"/>
      <c r="C27" s="184"/>
      <c r="D27" s="185"/>
      <c r="E27" s="186"/>
      <c r="F27" s="186"/>
      <c r="G27" s="187"/>
      <c r="O27" s="154"/>
      <c r="CA27" s="161"/>
      <c r="CB27" s="161"/>
    </row>
    <row r="28" spans="1:104" ht="22.5">
      <c r="A28" s="155">
        <v>37</v>
      </c>
      <c r="B28" s="156" t="s">
        <v>106</v>
      </c>
      <c r="C28" s="157" t="s">
        <v>107</v>
      </c>
      <c r="D28" s="158" t="s">
        <v>82</v>
      </c>
      <c r="E28" s="159">
        <v>4</v>
      </c>
      <c r="F28" s="159"/>
      <c r="G28" s="160">
        <f t="shared" si="6"/>
        <v>0</v>
      </c>
      <c r="O28" s="154">
        <v>2</v>
      </c>
      <c r="AA28" s="135">
        <v>1</v>
      </c>
      <c r="AB28" s="135">
        <v>7</v>
      </c>
      <c r="AC28" s="135">
        <v>7</v>
      </c>
      <c r="AZ28" s="135">
        <v>2</v>
      </c>
      <c r="BA28" s="135">
        <f t="shared" si="7"/>
        <v>0</v>
      </c>
      <c r="BB28" s="135">
        <f t="shared" si="8"/>
        <v>0</v>
      </c>
      <c r="BC28" s="135">
        <f t="shared" si="9"/>
        <v>0</v>
      </c>
      <c r="BD28" s="135">
        <f t="shared" si="10"/>
        <v>0</v>
      </c>
      <c r="BE28" s="135">
        <f t="shared" si="11"/>
        <v>0</v>
      </c>
      <c r="CA28" s="161">
        <v>1</v>
      </c>
      <c r="CB28" s="161">
        <v>7</v>
      </c>
      <c r="CZ28" s="135">
        <v>0.00346</v>
      </c>
    </row>
    <row r="29" spans="1:80" ht="12.75">
      <c r="A29" s="155"/>
      <c r="B29" s="156"/>
      <c r="C29" s="157"/>
      <c r="D29" s="158"/>
      <c r="E29" s="159"/>
      <c r="F29" s="159"/>
      <c r="G29" s="160"/>
      <c r="O29" s="154"/>
      <c r="CA29" s="161"/>
      <c r="CB29" s="161"/>
    </row>
    <row r="30" spans="1:104" ht="12.75">
      <c r="A30" s="155">
        <v>39</v>
      </c>
      <c r="B30" s="156" t="s">
        <v>108</v>
      </c>
      <c r="C30" s="157" t="s">
        <v>109</v>
      </c>
      <c r="D30" s="158" t="s">
        <v>82</v>
      </c>
      <c r="E30" s="159">
        <v>4</v>
      </c>
      <c r="F30" s="159"/>
      <c r="G30" s="160">
        <f t="shared" si="6"/>
        <v>0</v>
      </c>
      <c r="O30" s="154">
        <v>2</v>
      </c>
      <c r="AA30" s="135">
        <v>1</v>
      </c>
      <c r="AB30" s="135">
        <v>7</v>
      </c>
      <c r="AC30" s="135">
        <v>7</v>
      </c>
      <c r="AZ30" s="135">
        <v>2</v>
      </c>
      <c r="BA30" s="135">
        <f t="shared" si="7"/>
        <v>0</v>
      </c>
      <c r="BB30" s="135">
        <f t="shared" si="8"/>
        <v>0</v>
      </c>
      <c r="BC30" s="135">
        <f t="shared" si="9"/>
        <v>0</v>
      </c>
      <c r="BD30" s="135">
        <f t="shared" si="10"/>
        <v>0</v>
      </c>
      <c r="BE30" s="135">
        <f t="shared" si="11"/>
        <v>0</v>
      </c>
      <c r="CA30" s="161">
        <v>1</v>
      </c>
      <c r="CB30" s="161">
        <v>7</v>
      </c>
      <c r="CZ30" s="135">
        <v>0.00033</v>
      </c>
    </row>
    <row r="31" spans="1:104" ht="12.75">
      <c r="A31" s="155">
        <v>40</v>
      </c>
      <c r="B31" s="156" t="s">
        <v>110</v>
      </c>
      <c r="C31" s="157" t="s">
        <v>111</v>
      </c>
      <c r="D31" s="158" t="s">
        <v>82</v>
      </c>
      <c r="E31" s="159">
        <v>2</v>
      </c>
      <c r="F31" s="159"/>
      <c r="G31" s="160">
        <f t="shared" si="6"/>
        <v>0</v>
      </c>
      <c r="O31" s="154">
        <v>2</v>
      </c>
      <c r="AA31" s="135">
        <v>1</v>
      </c>
      <c r="AB31" s="135">
        <v>7</v>
      </c>
      <c r="AC31" s="135">
        <v>7</v>
      </c>
      <c r="AZ31" s="135">
        <v>2</v>
      </c>
      <c r="BA31" s="135">
        <f t="shared" si="7"/>
        <v>0</v>
      </c>
      <c r="BB31" s="135">
        <f t="shared" si="8"/>
        <v>0</v>
      </c>
      <c r="BC31" s="135">
        <f t="shared" si="9"/>
        <v>0</v>
      </c>
      <c r="BD31" s="135">
        <f t="shared" si="10"/>
        <v>0</v>
      </c>
      <c r="BE31" s="135">
        <f t="shared" si="11"/>
        <v>0</v>
      </c>
      <c r="CA31" s="161">
        <v>1</v>
      </c>
      <c r="CB31" s="161">
        <v>7</v>
      </c>
      <c r="CZ31" s="135">
        <v>0.00034</v>
      </c>
    </row>
    <row r="32" spans="1:104" ht="12.75">
      <c r="A32" s="155">
        <v>41</v>
      </c>
      <c r="B32" s="156" t="s">
        <v>112</v>
      </c>
      <c r="C32" s="157" t="s">
        <v>113</v>
      </c>
      <c r="D32" s="158" t="s">
        <v>82</v>
      </c>
      <c r="E32" s="159">
        <v>2</v>
      </c>
      <c r="F32" s="159"/>
      <c r="G32" s="160">
        <f t="shared" si="6"/>
        <v>0</v>
      </c>
      <c r="O32" s="154">
        <v>2</v>
      </c>
      <c r="AA32" s="135">
        <v>1</v>
      </c>
      <c r="AB32" s="135">
        <v>7</v>
      </c>
      <c r="AC32" s="135">
        <v>7</v>
      </c>
      <c r="AZ32" s="135">
        <v>2</v>
      </c>
      <c r="BA32" s="135">
        <f t="shared" si="7"/>
        <v>0</v>
      </c>
      <c r="BB32" s="135">
        <f t="shared" si="8"/>
        <v>0</v>
      </c>
      <c r="BC32" s="135">
        <f t="shared" si="9"/>
        <v>0</v>
      </c>
      <c r="BD32" s="135">
        <f t="shared" si="10"/>
        <v>0</v>
      </c>
      <c r="BE32" s="135">
        <f t="shared" si="11"/>
        <v>0</v>
      </c>
      <c r="CA32" s="161">
        <v>1</v>
      </c>
      <c r="CB32" s="161">
        <v>7</v>
      </c>
      <c r="CZ32" s="135">
        <v>0.00223</v>
      </c>
    </row>
    <row r="33" spans="1:104" ht="12.75" customHeight="1">
      <c r="A33" s="155">
        <v>42</v>
      </c>
      <c r="B33" s="156" t="s">
        <v>114</v>
      </c>
      <c r="C33" s="157" t="s">
        <v>115</v>
      </c>
      <c r="D33" s="158" t="s">
        <v>82</v>
      </c>
      <c r="E33" s="159">
        <v>1</v>
      </c>
      <c r="F33" s="159"/>
      <c r="G33" s="160">
        <f t="shared" si="6"/>
        <v>0</v>
      </c>
      <c r="O33" s="154">
        <v>2</v>
      </c>
      <c r="AA33" s="135">
        <v>1</v>
      </c>
      <c r="AB33" s="135">
        <v>0</v>
      </c>
      <c r="AC33" s="135">
        <v>0</v>
      </c>
      <c r="AZ33" s="135">
        <v>2</v>
      </c>
      <c r="BA33" s="135">
        <f t="shared" si="7"/>
        <v>0</v>
      </c>
      <c r="BB33" s="135">
        <f t="shared" si="8"/>
        <v>0</v>
      </c>
      <c r="BC33" s="135">
        <f t="shared" si="9"/>
        <v>0</v>
      </c>
      <c r="BD33" s="135">
        <f t="shared" si="10"/>
        <v>0</v>
      </c>
      <c r="BE33" s="135">
        <f t="shared" si="11"/>
        <v>0</v>
      </c>
      <c r="CA33" s="161">
        <v>1</v>
      </c>
      <c r="CB33" s="161">
        <v>0</v>
      </c>
      <c r="CZ33" s="135">
        <v>0</v>
      </c>
    </row>
    <row r="34" spans="1:80" ht="12.75">
      <c r="A34" s="155"/>
      <c r="B34" s="156"/>
      <c r="C34" s="157"/>
      <c r="D34" s="158"/>
      <c r="E34" s="159"/>
      <c r="F34" s="159"/>
      <c r="G34" s="160"/>
      <c r="O34" s="154"/>
      <c r="CA34" s="161"/>
      <c r="CB34" s="161"/>
    </row>
    <row r="35" spans="1:104" ht="12.75">
      <c r="A35" s="155">
        <v>44</v>
      </c>
      <c r="B35" s="156" t="s">
        <v>116</v>
      </c>
      <c r="C35" s="157" t="s">
        <v>117</v>
      </c>
      <c r="D35" s="158" t="s">
        <v>82</v>
      </c>
      <c r="E35" s="159">
        <v>30</v>
      </c>
      <c r="F35" s="159"/>
      <c r="G35" s="160">
        <f t="shared" si="6"/>
        <v>0</v>
      </c>
      <c r="O35" s="154">
        <v>2</v>
      </c>
      <c r="AA35" s="135">
        <v>1</v>
      </c>
      <c r="AB35" s="135">
        <v>7</v>
      </c>
      <c r="AC35" s="135">
        <v>7</v>
      </c>
      <c r="AZ35" s="135">
        <v>2</v>
      </c>
      <c r="BA35" s="135">
        <f t="shared" si="7"/>
        <v>0</v>
      </c>
      <c r="BB35" s="135">
        <f t="shared" si="8"/>
        <v>0</v>
      </c>
      <c r="BC35" s="135">
        <f t="shared" si="9"/>
        <v>0</v>
      </c>
      <c r="BD35" s="135">
        <f t="shared" si="10"/>
        <v>0</v>
      </c>
      <c r="BE35" s="135">
        <f t="shared" si="11"/>
        <v>0</v>
      </c>
      <c r="CA35" s="161">
        <v>1</v>
      </c>
      <c r="CB35" s="161">
        <v>7</v>
      </c>
      <c r="CZ35" s="135">
        <v>2E-05</v>
      </c>
    </row>
    <row r="36" spans="1:104" ht="12.75">
      <c r="A36" s="155">
        <v>45</v>
      </c>
      <c r="B36" s="156" t="s">
        <v>118</v>
      </c>
      <c r="C36" s="157" t="s">
        <v>109</v>
      </c>
      <c r="D36" s="158" t="s">
        <v>82</v>
      </c>
      <c r="E36" s="159">
        <v>4</v>
      </c>
      <c r="F36" s="159"/>
      <c r="G36" s="160">
        <f t="shared" si="6"/>
        <v>0</v>
      </c>
      <c r="O36" s="154">
        <v>2</v>
      </c>
      <c r="AA36" s="135">
        <v>1</v>
      </c>
      <c r="AB36" s="135">
        <v>7</v>
      </c>
      <c r="AC36" s="135">
        <v>7</v>
      </c>
      <c r="AZ36" s="135">
        <v>2</v>
      </c>
      <c r="BA36" s="135">
        <f t="shared" si="7"/>
        <v>0</v>
      </c>
      <c r="BB36" s="135">
        <f t="shared" si="8"/>
        <v>0</v>
      </c>
      <c r="BC36" s="135">
        <f t="shared" si="9"/>
        <v>0</v>
      </c>
      <c r="BD36" s="135">
        <f t="shared" si="10"/>
        <v>0</v>
      </c>
      <c r="BE36" s="135">
        <f t="shared" si="11"/>
        <v>0</v>
      </c>
      <c r="CA36" s="161">
        <v>1</v>
      </c>
      <c r="CB36" s="161">
        <v>7</v>
      </c>
      <c r="CZ36" s="135">
        <v>0</v>
      </c>
    </row>
    <row r="37" spans="1:104" ht="22.5">
      <c r="A37" s="155">
        <v>46</v>
      </c>
      <c r="B37" s="156" t="s">
        <v>119</v>
      </c>
      <c r="C37" s="157" t="s">
        <v>120</v>
      </c>
      <c r="D37" s="158" t="s">
        <v>82</v>
      </c>
      <c r="E37" s="159">
        <v>4</v>
      </c>
      <c r="F37" s="159"/>
      <c r="G37" s="160">
        <f t="shared" si="6"/>
        <v>0</v>
      </c>
      <c r="O37" s="154">
        <v>2</v>
      </c>
      <c r="AA37" s="135">
        <v>1</v>
      </c>
      <c r="AB37" s="135">
        <v>0</v>
      </c>
      <c r="AC37" s="135">
        <v>0</v>
      </c>
      <c r="AZ37" s="135">
        <v>2</v>
      </c>
      <c r="BA37" s="135">
        <f t="shared" si="7"/>
        <v>0</v>
      </c>
      <c r="BB37" s="135">
        <f t="shared" si="8"/>
        <v>0</v>
      </c>
      <c r="BC37" s="135">
        <f t="shared" si="9"/>
        <v>0</v>
      </c>
      <c r="BD37" s="135">
        <f t="shared" si="10"/>
        <v>0</v>
      </c>
      <c r="BE37" s="135">
        <f t="shared" si="11"/>
        <v>0</v>
      </c>
      <c r="CA37" s="161">
        <v>1</v>
      </c>
      <c r="CB37" s="161">
        <v>0</v>
      </c>
      <c r="CZ37" s="135">
        <v>0</v>
      </c>
    </row>
    <row r="38" spans="1:104" ht="12.75">
      <c r="A38" s="155">
        <v>47</v>
      </c>
      <c r="B38" s="156" t="s">
        <v>121</v>
      </c>
      <c r="C38" s="157" t="s">
        <v>122</v>
      </c>
      <c r="D38" s="158" t="s">
        <v>82</v>
      </c>
      <c r="E38" s="159">
        <v>1</v>
      </c>
      <c r="F38" s="159"/>
      <c r="G38" s="160">
        <f t="shared" si="6"/>
        <v>0</v>
      </c>
      <c r="O38" s="154">
        <v>2</v>
      </c>
      <c r="AA38" s="135">
        <v>1</v>
      </c>
      <c r="AB38" s="135">
        <v>0</v>
      </c>
      <c r="AC38" s="135">
        <v>0</v>
      </c>
      <c r="AZ38" s="135">
        <v>2</v>
      </c>
      <c r="BA38" s="135">
        <f t="shared" si="7"/>
        <v>0</v>
      </c>
      <c r="BB38" s="135">
        <f t="shared" si="8"/>
        <v>0</v>
      </c>
      <c r="BC38" s="135">
        <f t="shared" si="9"/>
        <v>0</v>
      </c>
      <c r="BD38" s="135">
        <f t="shared" si="10"/>
        <v>0</v>
      </c>
      <c r="BE38" s="135">
        <f t="shared" si="11"/>
        <v>0</v>
      </c>
      <c r="CA38" s="161">
        <v>1</v>
      </c>
      <c r="CB38" s="161">
        <v>0</v>
      </c>
      <c r="CZ38" s="135">
        <v>0.00024</v>
      </c>
    </row>
    <row r="39" spans="1:104" ht="12.75">
      <c r="A39" s="155">
        <v>48</v>
      </c>
      <c r="B39" s="156" t="s">
        <v>123</v>
      </c>
      <c r="C39" s="157" t="s">
        <v>124</v>
      </c>
      <c r="D39" s="158" t="s">
        <v>82</v>
      </c>
      <c r="E39" s="159">
        <v>1</v>
      </c>
      <c r="F39" s="159"/>
      <c r="G39" s="160">
        <f t="shared" si="6"/>
        <v>0</v>
      </c>
      <c r="O39" s="154">
        <v>2</v>
      </c>
      <c r="AA39" s="135">
        <v>1</v>
      </c>
      <c r="AB39" s="135">
        <v>0</v>
      </c>
      <c r="AC39" s="135">
        <v>0</v>
      </c>
      <c r="AZ39" s="135">
        <v>2</v>
      </c>
      <c r="BA39" s="135">
        <f t="shared" si="7"/>
        <v>0</v>
      </c>
      <c r="BB39" s="135">
        <f t="shared" si="8"/>
        <v>0</v>
      </c>
      <c r="BC39" s="135">
        <f t="shared" si="9"/>
        <v>0</v>
      </c>
      <c r="BD39" s="135">
        <f t="shared" si="10"/>
        <v>0</v>
      </c>
      <c r="BE39" s="135">
        <f t="shared" si="11"/>
        <v>0</v>
      </c>
      <c r="CA39" s="161">
        <v>1</v>
      </c>
      <c r="CB39" s="161">
        <v>0</v>
      </c>
      <c r="CZ39" s="135">
        <v>0</v>
      </c>
    </row>
    <row r="40" spans="1:104" ht="22.5">
      <c r="A40" s="155">
        <v>49</v>
      </c>
      <c r="B40" s="156" t="s">
        <v>125</v>
      </c>
      <c r="C40" s="157" t="s">
        <v>126</v>
      </c>
      <c r="D40" s="158" t="s">
        <v>82</v>
      </c>
      <c r="E40" s="159">
        <v>1</v>
      </c>
      <c r="F40" s="159"/>
      <c r="G40" s="160">
        <f t="shared" si="6"/>
        <v>0</v>
      </c>
      <c r="O40" s="154">
        <v>2</v>
      </c>
      <c r="AA40" s="135">
        <v>1</v>
      </c>
      <c r="AB40" s="135">
        <v>7</v>
      </c>
      <c r="AC40" s="135">
        <v>7</v>
      </c>
      <c r="AZ40" s="135">
        <v>2</v>
      </c>
      <c r="BA40" s="135">
        <f t="shared" si="7"/>
        <v>0</v>
      </c>
      <c r="BB40" s="135">
        <f t="shared" si="8"/>
        <v>0</v>
      </c>
      <c r="BC40" s="135">
        <f t="shared" si="9"/>
        <v>0</v>
      </c>
      <c r="BD40" s="135">
        <f t="shared" si="10"/>
        <v>0</v>
      </c>
      <c r="BE40" s="135">
        <f t="shared" si="11"/>
        <v>0</v>
      </c>
      <c r="CA40" s="161">
        <v>1</v>
      </c>
      <c r="CB40" s="161">
        <v>7</v>
      </c>
      <c r="CZ40" s="135">
        <v>0.00322</v>
      </c>
    </row>
    <row r="41" spans="1:80" ht="12.75">
      <c r="A41" s="155"/>
      <c r="B41" s="156"/>
      <c r="C41" s="157"/>
      <c r="D41" s="158"/>
      <c r="E41" s="159"/>
      <c r="F41" s="159"/>
      <c r="G41" s="160"/>
      <c r="O41" s="154"/>
      <c r="CA41" s="161"/>
      <c r="CB41" s="161"/>
    </row>
    <row r="42" spans="1:104" ht="12.75">
      <c r="A42" s="155">
        <v>52</v>
      </c>
      <c r="B42" s="156" t="s">
        <v>127</v>
      </c>
      <c r="C42" s="157" t="s">
        <v>128</v>
      </c>
      <c r="D42" s="158" t="s">
        <v>82</v>
      </c>
      <c r="E42" s="159">
        <v>1</v>
      </c>
      <c r="F42" s="159"/>
      <c r="G42" s="160">
        <f t="shared" si="6"/>
        <v>0</v>
      </c>
      <c r="O42" s="154">
        <v>2</v>
      </c>
      <c r="AA42" s="135">
        <v>1</v>
      </c>
      <c r="AB42" s="135">
        <v>7</v>
      </c>
      <c r="AC42" s="135">
        <v>7</v>
      </c>
      <c r="AZ42" s="135">
        <v>2</v>
      </c>
      <c r="BA42" s="135">
        <f t="shared" si="7"/>
        <v>0</v>
      </c>
      <c r="BB42" s="135">
        <f t="shared" si="8"/>
        <v>0</v>
      </c>
      <c r="BC42" s="135">
        <f t="shared" si="9"/>
        <v>0</v>
      </c>
      <c r="BD42" s="135">
        <f t="shared" si="10"/>
        <v>0</v>
      </c>
      <c r="BE42" s="135">
        <f t="shared" si="11"/>
        <v>0</v>
      </c>
      <c r="CA42" s="161">
        <v>1</v>
      </c>
      <c r="CB42" s="161">
        <v>7</v>
      </c>
      <c r="CZ42" s="135">
        <v>0.00125</v>
      </c>
    </row>
    <row r="43" spans="1:104" ht="12.75">
      <c r="A43" s="155">
        <v>53</v>
      </c>
      <c r="B43" s="156" t="s">
        <v>129</v>
      </c>
      <c r="C43" s="157" t="s">
        <v>130</v>
      </c>
      <c r="D43" s="158" t="s">
        <v>82</v>
      </c>
      <c r="E43" s="159">
        <v>13</v>
      </c>
      <c r="F43" s="159"/>
      <c r="G43" s="160">
        <f t="shared" si="6"/>
        <v>0</v>
      </c>
      <c r="O43" s="154">
        <v>2</v>
      </c>
      <c r="AA43" s="135">
        <v>1</v>
      </c>
      <c r="AB43" s="135">
        <v>7</v>
      </c>
      <c r="AC43" s="135">
        <v>7</v>
      </c>
      <c r="AZ43" s="135">
        <v>2</v>
      </c>
      <c r="BA43" s="135">
        <f t="shared" si="7"/>
        <v>0</v>
      </c>
      <c r="BB43" s="135">
        <f t="shared" si="8"/>
        <v>0</v>
      </c>
      <c r="BC43" s="135">
        <f t="shared" si="9"/>
        <v>0</v>
      </c>
      <c r="BD43" s="135">
        <f t="shared" si="10"/>
        <v>0</v>
      </c>
      <c r="BE43" s="135">
        <f t="shared" si="11"/>
        <v>0</v>
      </c>
      <c r="CA43" s="161">
        <v>1</v>
      </c>
      <c r="CB43" s="161">
        <v>7</v>
      </c>
      <c r="CZ43" s="135">
        <v>2E-05</v>
      </c>
    </row>
    <row r="44" spans="1:104" ht="12.75">
      <c r="A44" s="155">
        <v>54</v>
      </c>
      <c r="B44" s="156" t="s">
        <v>131</v>
      </c>
      <c r="C44" s="157" t="s">
        <v>132</v>
      </c>
      <c r="D44" s="158" t="s">
        <v>75</v>
      </c>
      <c r="E44" s="159">
        <f>SUM(E21:E23)</f>
        <v>86</v>
      </c>
      <c r="F44" s="159"/>
      <c r="G44" s="160">
        <f t="shared" si="6"/>
        <v>0</v>
      </c>
      <c r="O44" s="154">
        <v>2</v>
      </c>
      <c r="AA44" s="135">
        <v>1</v>
      </c>
      <c r="AB44" s="135">
        <v>0</v>
      </c>
      <c r="AC44" s="135">
        <v>0</v>
      </c>
      <c r="AZ44" s="135">
        <v>2</v>
      </c>
      <c r="BA44" s="135">
        <f t="shared" si="7"/>
        <v>0</v>
      </c>
      <c r="BB44" s="135">
        <f t="shared" si="8"/>
        <v>0</v>
      </c>
      <c r="BC44" s="135">
        <f t="shared" si="9"/>
        <v>0</v>
      </c>
      <c r="BD44" s="135">
        <f t="shared" si="10"/>
        <v>0</v>
      </c>
      <c r="BE44" s="135">
        <f t="shared" si="11"/>
        <v>0</v>
      </c>
      <c r="CA44" s="161">
        <v>1</v>
      </c>
      <c r="CB44" s="161">
        <v>0</v>
      </c>
      <c r="CZ44" s="135">
        <v>2E-05</v>
      </c>
    </row>
    <row r="45" spans="1:104" ht="12.75">
      <c r="A45" s="155">
        <v>55</v>
      </c>
      <c r="B45" s="156" t="s">
        <v>133</v>
      </c>
      <c r="C45" s="157" t="s">
        <v>134</v>
      </c>
      <c r="D45" s="158" t="s">
        <v>75</v>
      </c>
      <c r="E45" s="159">
        <f>E44</f>
        <v>86</v>
      </c>
      <c r="F45" s="159"/>
      <c r="G45" s="160">
        <f t="shared" si="6"/>
        <v>0</v>
      </c>
      <c r="O45" s="154">
        <v>2</v>
      </c>
      <c r="AA45" s="135">
        <v>1</v>
      </c>
      <c r="AB45" s="135">
        <v>7</v>
      </c>
      <c r="AC45" s="135">
        <v>7</v>
      </c>
      <c r="AZ45" s="135">
        <v>2</v>
      </c>
      <c r="BA45" s="135">
        <f t="shared" si="7"/>
        <v>0</v>
      </c>
      <c r="BB45" s="135">
        <f t="shared" si="8"/>
        <v>0</v>
      </c>
      <c r="BC45" s="135">
        <f t="shared" si="9"/>
        <v>0</v>
      </c>
      <c r="BD45" s="135">
        <f t="shared" si="10"/>
        <v>0</v>
      </c>
      <c r="BE45" s="135">
        <f t="shared" si="11"/>
        <v>0</v>
      </c>
      <c r="CA45" s="161">
        <v>1</v>
      </c>
      <c r="CB45" s="161">
        <v>7</v>
      </c>
      <c r="CZ45" s="135">
        <v>1E-05</v>
      </c>
    </row>
    <row r="46" spans="1:104" ht="12.75">
      <c r="A46" s="155">
        <v>56</v>
      </c>
      <c r="B46" s="156" t="s">
        <v>135</v>
      </c>
      <c r="C46" s="157" t="s">
        <v>136</v>
      </c>
      <c r="D46" s="158" t="s">
        <v>58</v>
      </c>
      <c r="E46" s="159">
        <v>2</v>
      </c>
      <c r="F46" s="159"/>
      <c r="G46" s="160">
        <f>E46*F46/100</f>
        <v>0</v>
      </c>
      <c r="O46" s="154">
        <v>2</v>
      </c>
      <c r="AA46" s="135">
        <v>1</v>
      </c>
      <c r="AB46" s="135">
        <v>5</v>
      </c>
      <c r="AC46" s="135">
        <v>5</v>
      </c>
      <c r="AZ46" s="135">
        <v>2</v>
      </c>
      <c r="BA46" s="135">
        <f t="shared" si="7"/>
        <v>0</v>
      </c>
      <c r="BB46" s="135">
        <f t="shared" si="8"/>
        <v>0</v>
      </c>
      <c r="BC46" s="135">
        <f t="shared" si="9"/>
        <v>0</v>
      </c>
      <c r="BD46" s="135">
        <f t="shared" si="10"/>
        <v>0</v>
      </c>
      <c r="BE46" s="135">
        <f t="shared" si="11"/>
        <v>0</v>
      </c>
      <c r="CA46" s="161">
        <v>1</v>
      </c>
      <c r="CB46" s="161">
        <v>5</v>
      </c>
      <c r="CZ46" s="135">
        <v>0</v>
      </c>
    </row>
    <row r="47" spans="1:104" ht="12.75">
      <c r="A47" s="155">
        <v>57</v>
      </c>
      <c r="B47" s="156" t="s">
        <v>137</v>
      </c>
      <c r="C47" s="157" t="s">
        <v>93</v>
      </c>
      <c r="D47" s="158" t="s">
        <v>58</v>
      </c>
      <c r="E47" s="159">
        <v>2</v>
      </c>
      <c r="F47" s="159"/>
      <c r="G47" s="160">
        <f>E47*F47/100</f>
        <v>0</v>
      </c>
      <c r="O47" s="154">
        <v>2</v>
      </c>
      <c r="AA47" s="135">
        <v>1</v>
      </c>
      <c r="AB47" s="135">
        <v>5</v>
      </c>
      <c r="AC47" s="135">
        <v>5</v>
      </c>
      <c r="AZ47" s="135">
        <v>2</v>
      </c>
      <c r="BA47" s="135">
        <f t="shared" si="7"/>
        <v>0</v>
      </c>
      <c r="BB47" s="135">
        <f t="shared" si="8"/>
        <v>0</v>
      </c>
      <c r="BC47" s="135">
        <f t="shared" si="9"/>
        <v>0</v>
      </c>
      <c r="BD47" s="135">
        <f t="shared" si="10"/>
        <v>0</v>
      </c>
      <c r="BE47" s="135">
        <f t="shared" si="11"/>
        <v>0</v>
      </c>
      <c r="CA47" s="161">
        <v>1</v>
      </c>
      <c r="CB47" s="161">
        <v>5</v>
      </c>
      <c r="CZ47" s="135">
        <v>0</v>
      </c>
    </row>
    <row r="48" spans="1:57" ht="12.75">
      <c r="A48" s="162"/>
      <c r="B48" s="163" t="s">
        <v>69</v>
      </c>
      <c r="C48" s="164" t="str">
        <f>CONCATENATE(B20," ",C20)</f>
        <v>722 Vnitřní vodovod</v>
      </c>
      <c r="D48" s="165"/>
      <c r="E48" s="166"/>
      <c r="F48" s="167"/>
      <c r="G48" s="168">
        <f>SUM(G20:G47)</f>
        <v>0</v>
      </c>
      <c r="O48" s="154">
        <v>4</v>
      </c>
      <c r="BA48" s="169">
        <f>SUM(BA20:BA47)</f>
        <v>0</v>
      </c>
      <c r="BB48" s="169">
        <f>SUM(BB20:BB47)</f>
        <v>0</v>
      </c>
      <c r="BC48" s="169">
        <f>SUM(BC20:BC47)</f>
        <v>0</v>
      </c>
      <c r="BD48" s="169">
        <f>SUM(BD20:BD47)</f>
        <v>0</v>
      </c>
      <c r="BE48" s="169">
        <f>SUM(BE20:BE47)</f>
        <v>0</v>
      </c>
    </row>
    <row r="49" spans="1:15" ht="12.75">
      <c r="A49" s="147" t="s">
        <v>68</v>
      </c>
      <c r="B49" s="148" t="s">
        <v>138</v>
      </c>
      <c r="C49" s="149" t="s">
        <v>139</v>
      </c>
      <c r="D49" s="150"/>
      <c r="E49" s="151"/>
      <c r="F49" s="151"/>
      <c r="G49" s="152"/>
      <c r="H49" s="153"/>
      <c r="I49" s="153"/>
      <c r="O49" s="154">
        <v>1</v>
      </c>
    </row>
    <row r="50" spans="1:104" s="188" customFormat="1" ht="12.75">
      <c r="A50" s="182">
        <v>58</v>
      </c>
      <c r="B50" s="183" t="s">
        <v>180</v>
      </c>
      <c r="C50" s="184" t="s">
        <v>181</v>
      </c>
      <c r="D50" s="185" t="s">
        <v>75</v>
      </c>
      <c r="E50" s="186">
        <v>5</v>
      </c>
      <c r="F50" s="186"/>
      <c r="G50" s="187">
        <f aca="true" t="shared" si="12" ref="G50:G66">E50*F50</f>
        <v>0</v>
      </c>
      <c r="O50" s="189">
        <v>2</v>
      </c>
      <c r="AA50" s="188">
        <v>1</v>
      </c>
      <c r="AB50" s="188">
        <v>0</v>
      </c>
      <c r="AC50" s="188">
        <v>0</v>
      </c>
      <c r="AZ50" s="188">
        <v>2</v>
      </c>
      <c r="BA50" s="188">
        <f aca="true" t="shared" si="13" ref="BA50:BA68">IF(AZ50=1,G50,0)</f>
        <v>0</v>
      </c>
      <c r="BB50" s="188">
        <f aca="true" t="shared" si="14" ref="BB50:BB68">IF(AZ50=2,G50,0)</f>
        <v>0</v>
      </c>
      <c r="BC50" s="188">
        <f aca="true" t="shared" si="15" ref="BC50:BC68">IF(AZ50=3,G50,0)</f>
        <v>0</v>
      </c>
      <c r="BD50" s="188">
        <f aca="true" t="shared" si="16" ref="BD50:BD68">IF(AZ50=4,G50,0)</f>
        <v>0</v>
      </c>
      <c r="BE50" s="188">
        <f aca="true" t="shared" si="17" ref="BE50:BE68">IF(AZ50=5,G50,0)</f>
        <v>0</v>
      </c>
      <c r="CA50" s="190">
        <v>1</v>
      </c>
      <c r="CB50" s="190">
        <v>0</v>
      </c>
      <c r="CZ50" s="188">
        <v>0.00716</v>
      </c>
    </row>
    <row r="51" spans="1:104" s="188" customFormat="1" ht="12.75">
      <c r="A51" s="182">
        <v>59</v>
      </c>
      <c r="B51" s="183" t="s">
        <v>182</v>
      </c>
      <c r="C51" s="184" t="s">
        <v>183</v>
      </c>
      <c r="D51" s="185" t="s">
        <v>75</v>
      </c>
      <c r="E51" s="186">
        <v>10</v>
      </c>
      <c r="F51" s="186"/>
      <c r="G51" s="187">
        <f t="shared" si="12"/>
        <v>0</v>
      </c>
      <c r="O51" s="189">
        <v>2</v>
      </c>
      <c r="AA51" s="188">
        <v>1</v>
      </c>
      <c r="AB51" s="188">
        <v>7</v>
      </c>
      <c r="AC51" s="188">
        <v>7</v>
      </c>
      <c r="AZ51" s="188">
        <v>2</v>
      </c>
      <c r="BA51" s="188">
        <f t="shared" si="13"/>
        <v>0</v>
      </c>
      <c r="BB51" s="188">
        <f t="shared" si="14"/>
        <v>0</v>
      </c>
      <c r="BC51" s="188">
        <f t="shared" si="15"/>
        <v>0</v>
      </c>
      <c r="BD51" s="188">
        <f t="shared" si="16"/>
        <v>0</v>
      </c>
      <c r="BE51" s="188">
        <f t="shared" si="17"/>
        <v>0</v>
      </c>
      <c r="CA51" s="190">
        <v>1</v>
      </c>
      <c r="CB51" s="190">
        <v>7</v>
      </c>
      <c r="CZ51" s="188">
        <v>0.01786</v>
      </c>
    </row>
    <row r="52" spans="1:80" s="188" customFormat="1" ht="12.75">
      <c r="A52" s="182"/>
      <c r="B52" s="183"/>
      <c r="C52" s="184"/>
      <c r="D52" s="185"/>
      <c r="E52" s="186"/>
      <c r="F52" s="186"/>
      <c r="G52" s="187"/>
      <c r="O52" s="189"/>
      <c r="CA52" s="190"/>
      <c r="CB52" s="190"/>
    </row>
    <row r="53" spans="1:104" ht="12.75">
      <c r="A53" s="155">
        <v>61</v>
      </c>
      <c r="B53" s="156" t="s">
        <v>140</v>
      </c>
      <c r="C53" s="157" t="s">
        <v>141</v>
      </c>
      <c r="D53" s="158" t="s">
        <v>102</v>
      </c>
      <c r="E53" s="159">
        <v>1</v>
      </c>
      <c r="F53" s="159"/>
      <c r="G53" s="160">
        <f t="shared" si="12"/>
        <v>0</v>
      </c>
      <c r="O53" s="154">
        <v>2</v>
      </c>
      <c r="AA53" s="135">
        <v>1</v>
      </c>
      <c r="AB53" s="135">
        <v>7</v>
      </c>
      <c r="AC53" s="135">
        <v>7</v>
      </c>
      <c r="AZ53" s="135">
        <v>2</v>
      </c>
      <c r="BA53" s="135">
        <f t="shared" si="13"/>
        <v>0</v>
      </c>
      <c r="BB53" s="135">
        <f t="shared" si="14"/>
        <v>0</v>
      </c>
      <c r="BC53" s="135">
        <f t="shared" si="15"/>
        <v>0</v>
      </c>
      <c r="BD53" s="135">
        <f t="shared" si="16"/>
        <v>0</v>
      </c>
      <c r="BE53" s="135">
        <f t="shared" si="17"/>
        <v>0</v>
      </c>
      <c r="CA53" s="161">
        <v>1</v>
      </c>
      <c r="CB53" s="161">
        <v>7</v>
      </c>
      <c r="CZ53" s="135">
        <v>0.00325</v>
      </c>
    </row>
    <row r="54" spans="1:104" ht="12.75">
      <c r="A54" s="155">
        <v>62</v>
      </c>
      <c r="B54" s="156" t="s">
        <v>142</v>
      </c>
      <c r="C54" s="157" t="s">
        <v>143</v>
      </c>
      <c r="D54" s="158" t="s">
        <v>102</v>
      </c>
      <c r="E54" s="159">
        <v>1</v>
      </c>
      <c r="F54" s="159"/>
      <c r="G54" s="160">
        <f t="shared" si="12"/>
        <v>0</v>
      </c>
      <c r="O54" s="154">
        <v>2</v>
      </c>
      <c r="AA54" s="135">
        <v>1</v>
      </c>
      <c r="AB54" s="135">
        <v>7</v>
      </c>
      <c r="AC54" s="135">
        <v>7</v>
      </c>
      <c r="AZ54" s="135">
        <v>2</v>
      </c>
      <c r="BA54" s="135">
        <f t="shared" si="13"/>
        <v>0</v>
      </c>
      <c r="BB54" s="135">
        <f t="shared" si="14"/>
        <v>0</v>
      </c>
      <c r="BC54" s="135">
        <f t="shared" si="15"/>
        <v>0</v>
      </c>
      <c r="BD54" s="135">
        <f t="shared" si="16"/>
        <v>0</v>
      </c>
      <c r="BE54" s="135">
        <f t="shared" si="17"/>
        <v>0</v>
      </c>
      <c r="CA54" s="161">
        <v>1</v>
      </c>
      <c r="CB54" s="161">
        <v>7</v>
      </c>
      <c r="CZ54" s="135">
        <v>0.00016</v>
      </c>
    </row>
    <row r="55" spans="1:80" ht="12.75">
      <c r="A55" s="155"/>
      <c r="B55" s="156"/>
      <c r="C55" s="157"/>
      <c r="D55" s="158"/>
      <c r="E55" s="159"/>
      <c r="F55" s="159"/>
      <c r="G55" s="160"/>
      <c r="O55" s="154"/>
      <c r="CA55" s="161"/>
      <c r="CB55" s="161"/>
    </row>
    <row r="56" spans="1:104" ht="12.75">
      <c r="A56" s="155">
        <v>64</v>
      </c>
      <c r="B56" s="156" t="s">
        <v>144</v>
      </c>
      <c r="C56" s="157" t="s">
        <v>145</v>
      </c>
      <c r="D56" s="158" t="s">
        <v>82</v>
      </c>
      <c r="E56" s="159">
        <v>1</v>
      </c>
      <c r="F56" s="159"/>
      <c r="G56" s="160">
        <f t="shared" si="12"/>
        <v>0</v>
      </c>
      <c r="O56" s="154">
        <v>2</v>
      </c>
      <c r="AA56" s="135">
        <v>1</v>
      </c>
      <c r="AB56" s="135">
        <v>7</v>
      </c>
      <c r="AC56" s="135">
        <v>7</v>
      </c>
      <c r="AZ56" s="135">
        <v>2</v>
      </c>
      <c r="BA56" s="135">
        <f t="shared" si="13"/>
        <v>0</v>
      </c>
      <c r="BB56" s="135">
        <f t="shared" si="14"/>
        <v>0</v>
      </c>
      <c r="BC56" s="135">
        <f t="shared" si="15"/>
        <v>0</v>
      </c>
      <c r="BD56" s="135">
        <f t="shared" si="16"/>
        <v>0</v>
      </c>
      <c r="BE56" s="135">
        <f t="shared" si="17"/>
        <v>0</v>
      </c>
      <c r="CA56" s="161">
        <v>1</v>
      </c>
      <c r="CB56" s="161">
        <v>7</v>
      </c>
      <c r="CZ56" s="135">
        <v>0.00021</v>
      </c>
    </row>
    <row r="57" spans="1:104" ht="12.75">
      <c r="A57" s="155">
        <v>65</v>
      </c>
      <c r="B57" s="156" t="s">
        <v>146</v>
      </c>
      <c r="C57" s="157" t="s">
        <v>147</v>
      </c>
      <c r="D57" s="158" t="s">
        <v>82</v>
      </c>
      <c r="E57" s="159">
        <v>1</v>
      </c>
      <c r="F57" s="159"/>
      <c r="G57" s="160">
        <f t="shared" si="12"/>
        <v>0</v>
      </c>
      <c r="O57" s="154">
        <v>2</v>
      </c>
      <c r="AA57" s="135">
        <v>1</v>
      </c>
      <c r="AB57" s="135">
        <v>7</v>
      </c>
      <c r="AC57" s="135">
        <v>7</v>
      </c>
      <c r="AZ57" s="135">
        <v>2</v>
      </c>
      <c r="BA57" s="135">
        <f t="shared" si="13"/>
        <v>0</v>
      </c>
      <c r="BB57" s="135">
        <f t="shared" si="14"/>
        <v>0</v>
      </c>
      <c r="BC57" s="135">
        <f t="shared" si="15"/>
        <v>0</v>
      </c>
      <c r="BD57" s="135">
        <f t="shared" si="16"/>
        <v>0</v>
      </c>
      <c r="BE57" s="135">
        <f t="shared" si="17"/>
        <v>0</v>
      </c>
      <c r="CA57" s="161">
        <v>1</v>
      </c>
      <c r="CB57" s="161">
        <v>7</v>
      </c>
      <c r="CZ57" s="135">
        <v>3E-05</v>
      </c>
    </row>
    <row r="58" spans="1:104" ht="12.75">
      <c r="A58" s="155">
        <v>66</v>
      </c>
      <c r="B58" s="156" t="s">
        <v>148</v>
      </c>
      <c r="C58" s="157" t="s">
        <v>149</v>
      </c>
      <c r="D58" s="158" t="s">
        <v>82</v>
      </c>
      <c r="E58" s="159">
        <v>2</v>
      </c>
      <c r="F58" s="159"/>
      <c r="G58" s="160">
        <f t="shared" si="12"/>
        <v>0</v>
      </c>
      <c r="O58" s="154">
        <v>2</v>
      </c>
      <c r="AA58" s="135">
        <v>1</v>
      </c>
      <c r="AB58" s="135">
        <v>7</v>
      </c>
      <c r="AC58" s="135">
        <v>7</v>
      </c>
      <c r="AZ58" s="135">
        <v>2</v>
      </c>
      <c r="BA58" s="135">
        <f t="shared" si="13"/>
        <v>0</v>
      </c>
      <c r="BB58" s="135">
        <f t="shared" si="14"/>
        <v>0</v>
      </c>
      <c r="BC58" s="135">
        <f t="shared" si="15"/>
        <v>0</v>
      </c>
      <c r="BD58" s="135">
        <f t="shared" si="16"/>
        <v>0</v>
      </c>
      <c r="BE58" s="135">
        <f t="shared" si="17"/>
        <v>0</v>
      </c>
      <c r="CA58" s="161">
        <v>1</v>
      </c>
      <c r="CB58" s="161">
        <v>7</v>
      </c>
      <c r="CZ58" s="135">
        <v>0.0005</v>
      </c>
    </row>
    <row r="59" spans="1:104" ht="12.75">
      <c r="A59" s="155">
        <v>67</v>
      </c>
      <c r="B59" s="156" t="s">
        <v>150</v>
      </c>
      <c r="C59" s="157" t="s">
        <v>151</v>
      </c>
      <c r="D59" s="158" t="s">
        <v>82</v>
      </c>
      <c r="E59" s="159">
        <v>1</v>
      </c>
      <c r="F59" s="159"/>
      <c r="G59" s="160">
        <f t="shared" si="12"/>
        <v>0</v>
      </c>
      <c r="H59" s="205"/>
      <c r="O59" s="154">
        <v>2</v>
      </c>
      <c r="AA59" s="135">
        <v>1</v>
      </c>
      <c r="AB59" s="135">
        <v>0</v>
      </c>
      <c r="AC59" s="135">
        <v>0</v>
      </c>
      <c r="AZ59" s="135">
        <v>2</v>
      </c>
      <c r="BA59" s="135">
        <f t="shared" si="13"/>
        <v>0</v>
      </c>
      <c r="BB59" s="135">
        <f t="shared" si="14"/>
        <v>0</v>
      </c>
      <c r="BC59" s="135">
        <f t="shared" si="15"/>
        <v>0</v>
      </c>
      <c r="BD59" s="135">
        <f t="shared" si="16"/>
        <v>0</v>
      </c>
      <c r="BE59" s="135">
        <f t="shared" si="17"/>
        <v>0</v>
      </c>
      <c r="CA59" s="161">
        <v>1</v>
      </c>
      <c r="CB59" s="161">
        <v>0</v>
      </c>
      <c r="CZ59" s="135">
        <v>0</v>
      </c>
    </row>
    <row r="60" spans="1:104" ht="12.75">
      <c r="A60" s="155">
        <v>68</v>
      </c>
      <c r="B60" s="156" t="s">
        <v>146</v>
      </c>
      <c r="C60" s="157" t="s">
        <v>147</v>
      </c>
      <c r="D60" s="158" t="s">
        <v>82</v>
      </c>
      <c r="E60" s="159">
        <v>3</v>
      </c>
      <c r="F60" s="159"/>
      <c r="G60" s="160">
        <f t="shared" si="12"/>
        <v>0</v>
      </c>
      <c r="O60" s="154">
        <v>2</v>
      </c>
      <c r="AA60" s="135">
        <v>1</v>
      </c>
      <c r="AB60" s="135">
        <v>7</v>
      </c>
      <c r="AC60" s="135">
        <v>7</v>
      </c>
      <c r="AZ60" s="135">
        <v>2</v>
      </c>
      <c r="BA60" s="135">
        <f t="shared" si="13"/>
        <v>0</v>
      </c>
      <c r="BB60" s="135">
        <f t="shared" si="14"/>
        <v>0</v>
      </c>
      <c r="BC60" s="135">
        <f t="shared" si="15"/>
        <v>0</v>
      </c>
      <c r="BD60" s="135">
        <f t="shared" si="16"/>
        <v>0</v>
      </c>
      <c r="BE60" s="135">
        <f t="shared" si="17"/>
        <v>0</v>
      </c>
      <c r="CA60" s="161">
        <v>1</v>
      </c>
      <c r="CB60" s="161">
        <v>7</v>
      </c>
      <c r="CZ60" s="135">
        <v>3E-05</v>
      </c>
    </row>
    <row r="61" spans="1:104" ht="12.75">
      <c r="A61" s="155">
        <v>69</v>
      </c>
      <c r="B61" s="156" t="s">
        <v>152</v>
      </c>
      <c r="C61" s="157" t="s">
        <v>153</v>
      </c>
      <c r="D61" s="158" t="s">
        <v>75</v>
      </c>
      <c r="E61" s="159">
        <f>E50+E51</f>
        <v>15</v>
      </c>
      <c r="F61" s="159"/>
      <c r="G61" s="160">
        <f t="shared" si="12"/>
        <v>0</v>
      </c>
      <c r="O61" s="154">
        <v>2</v>
      </c>
      <c r="AA61" s="135">
        <v>1</v>
      </c>
      <c r="AB61" s="135">
        <v>7</v>
      </c>
      <c r="AC61" s="135">
        <v>7</v>
      </c>
      <c r="AZ61" s="135">
        <v>2</v>
      </c>
      <c r="BA61" s="135">
        <f t="shared" si="13"/>
        <v>0</v>
      </c>
      <c r="BB61" s="135">
        <f t="shared" si="14"/>
        <v>0</v>
      </c>
      <c r="BC61" s="135">
        <f t="shared" si="15"/>
        <v>0</v>
      </c>
      <c r="BD61" s="135">
        <f t="shared" si="16"/>
        <v>0</v>
      </c>
      <c r="BE61" s="135">
        <f t="shared" si="17"/>
        <v>0</v>
      </c>
      <c r="CA61" s="161">
        <v>1</v>
      </c>
      <c r="CB61" s="161">
        <v>7</v>
      </c>
      <c r="CZ61" s="135">
        <v>7E-05</v>
      </c>
    </row>
    <row r="62" spans="1:104" ht="22.5">
      <c r="A62" s="155">
        <v>70</v>
      </c>
      <c r="B62" s="156" t="s">
        <v>154</v>
      </c>
      <c r="C62" s="157" t="s">
        <v>155</v>
      </c>
      <c r="D62" s="158" t="s">
        <v>82</v>
      </c>
      <c r="E62" s="159">
        <v>1</v>
      </c>
      <c r="F62" s="159"/>
      <c r="G62" s="160">
        <f t="shared" si="12"/>
        <v>0</v>
      </c>
      <c r="O62" s="154">
        <v>2</v>
      </c>
      <c r="AA62" s="135">
        <v>1</v>
      </c>
      <c r="AB62" s="135">
        <v>7</v>
      </c>
      <c r="AC62" s="135">
        <v>7</v>
      </c>
      <c r="AZ62" s="135">
        <v>2</v>
      </c>
      <c r="BA62" s="135">
        <f t="shared" si="13"/>
        <v>0</v>
      </c>
      <c r="BB62" s="135">
        <f t="shared" si="14"/>
        <v>0</v>
      </c>
      <c r="BC62" s="135">
        <f t="shared" si="15"/>
        <v>0</v>
      </c>
      <c r="BD62" s="135">
        <f t="shared" si="16"/>
        <v>0</v>
      </c>
      <c r="BE62" s="135">
        <f t="shared" si="17"/>
        <v>0</v>
      </c>
      <c r="CA62" s="161">
        <v>1</v>
      </c>
      <c r="CB62" s="161">
        <v>7</v>
      </c>
      <c r="CZ62" s="135">
        <v>0</v>
      </c>
    </row>
    <row r="63" spans="1:104" ht="22.5">
      <c r="A63" s="155">
        <v>71</v>
      </c>
      <c r="B63" s="156" t="s">
        <v>156</v>
      </c>
      <c r="C63" s="157" t="s">
        <v>157</v>
      </c>
      <c r="D63" s="158" t="s">
        <v>158</v>
      </c>
      <c r="E63" s="159">
        <v>0.126</v>
      </c>
      <c r="F63" s="159"/>
      <c r="G63" s="160">
        <f t="shared" si="12"/>
        <v>0</v>
      </c>
      <c r="O63" s="154">
        <v>2</v>
      </c>
      <c r="AA63" s="135">
        <v>1</v>
      </c>
      <c r="AB63" s="135">
        <v>1</v>
      </c>
      <c r="AC63" s="135">
        <v>1</v>
      </c>
      <c r="AZ63" s="135">
        <v>2</v>
      </c>
      <c r="BA63" s="135">
        <f t="shared" si="13"/>
        <v>0</v>
      </c>
      <c r="BB63" s="135">
        <f t="shared" si="14"/>
        <v>0</v>
      </c>
      <c r="BC63" s="135">
        <f t="shared" si="15"/>
        <v>0</v>
      </c>
      <c r="BD63" s="135">
        <f t="shared" si="16"/>
        <v>0</v>
      </c>
      <c r="BE63" s="135">
        <f t="shared" si="17"/>
        <v>0</v>
      </c>
      <c r="CA63" s="161">
        <v>1</v>
      </c>
      <c r="CB63" s="161">
        <v>1</v>
      </c>
      <c r="CZ63" s="135">
        <v>0.00182</v>
      </c>
    </row>
    <row r="64" spans="1:104" ht="12.75">
      <c r="A64" s="155">
        <v>72</v>
      </c>
      <c r="B64" s="156" t="s">
        <v>159</v>
      </c>
      <c r="C64" s="157" t="s">
        <v>160</v>
      </c>
      <c r="D64" s="158" t="s">
        <v>82</v>
      </c>
      <c r="E64" s="159">
        <v>1</v>
      </c>
      <c r="F64" s="159"/>
      <c r="G64" s="160">
        <f t="shared" si="12"/>
        <v>0</v>
      </c>
      <c r="O64" s="154">
        <v>2</v>
      </c>
      <c r="AA64" s="135">
        <v>1</v>
      </c>
      <c r="AB64" s="135">
        <v>0</v>
      </c>
      <c r="AC64" s="135">
        <v>0</v>
      </c>
      <c r="AZ64" s="135">
        <v>2</v>
      </c>
      <c r="BA64" s="135">
        <f t="shared" si="13"/>
        <v>0</v>
      </c>
      <c r="BB64" s="135">
        <f t="shared" si="14"/>
        <v>0</v>
      </c>
      <c r="BC64" s="135">
        <f t="shared" si="15"/>
        <v>0</v>
      </c>
      <c r="BD64" s="135">
        <f t="shared" si="16"/>
        <v>0</v>
      </c>
      <c r="BE64" s="135">
        <f t="shared" si="17"/>
        <v>0</v>
      </c>
      <c r="CA64" s="161">
        <v>1</v>
      </c>
      <c r="CB64" s="161">
        <v>0</v>
      </c>
      <c r="CZ64" s="135">
        <v>0</v>
      </c>
    </row>
    <row r="65" spans="1:104" ht="12.75">
      <c r="A65" s="155">
        <v>73</v>
      </c>
      <c r="B65" s="156" t="s">
        <v>161</v>
      </c>
      <c r="C65" s="157" t="s">
        <v>162</v>
      </c>
      <c r="D65" s="158" t="s">
        <v>163</v>
      </c>
      <c r="E65" s="159">
        <v>6</v>
      </c>
      <c r="F65" s="159"/>
      <c r="G65" s="160">
        <f t="shared" si="12"/>
        <v>0</v>
      </c>
      <c r="O65" s="154">
        <v>2</v>
      </c>
      <c r="AA65" s="135">
        <v>1</v>
      </c>
      <c r="AB65" s="135">
        <v>7</v>
      </c>
      <c r="AC65" s="135">
        <v>7</v>
      </c>
      <c r="AZ65" s="135">
        <v>2</v>
      </c>
      <c r="BA65" s="135">
        <f t="shared" si="13"/>
        <v>0</v>
      </c>
      <c r="BB65" s="135">
        <f t="shared" si="14"/>
        <v>0</v>
      </c>
      <c r="BC65" s="135">
        <f t="shared" si="15"/>
        <v>0</v>
      </c>
      <c r="BD65" s="135">
        <f t="shared" si="16"/>
        <v>0</v>
      </c>
      <c r="BE65" s="135">
        <f t="shared" si="17"/>
        <v>0</v>
      </c>
      <c r="CA65" s="161">
        <v>1</v>
      </c>
      <c r="CB65" s="161">
        <v>7</v>
      </c>
      <c r="CZ65" s="135">
        <v>0</v>
      </c>
    </row>
    <row r="66" spans="1:104" ht="12.75">
      <c r="A66" s="155">
        <v>74</v>
      </c>
      <c r="B66" s="156" t="s">
        <v>164</v>
      </c>
      <c r="C66" s="157" t="s">
        <v>165</v>
      </c>
      <c r="D66" s="158" t="s">
        <v>163</v>
      </c>
      <c r="E66" s="159">
        <v>2</v>
      </c>
      <c r="F66" s="159"/>
      <c r="G66" s="160">
        <f t="shared" si="12"/>
        <v>0</v>
      </c>
      <c r="O66" s="154">
        <v>2</v>
      </c>
      <c r="AA66" s="135">
        <v>10</v>
      </c>
      <c r="AB66" s="135">
        <v>7</v>
      </c>
      <c r="AC66" s="135">
        <v>8</v>
      </c>
      <c r="AZ66" s="135">
        <v>5</v>
      </c>
      <c r="BA66" s="135">
        <f t="shared" si="13"/>
        <v>0</v>
      </c>
      <c r="BB66" s="135">
        <f t="shared" si="14"/>
        <v>0</v>
      </c>
      <c r="BC66" s="135">
        <f t="shared" si="15"/>
        <v>0</v>
      </c>
      <c r="BD66" s="135">
        <f t="shared" si="16"/>
        <v>0</v>
      </c>
      <c r="BE66" s="135">
        <f t="shared" si="17"/>
        <v>0</v>
      </c>
      <c r="CA66" s="161">
        <v>10</v>
      </c>
      <c r="CB66" s="161">
        <v>7</v>
      </c>
      <c r="CZ66" s="135">
        <v>0</v>
      </c>
    </row>
    <row r="67" spans="1:104" s="188" customFormat="1" ht="12.75">
      <c r="A67" s="182">
        <v>75</v>
      </c>
      <c r="B67" s="183" t="s">
        <v>166</v>
      </c>
      <c r="C67" s="184" t="s">
        <v>167</v>
      </c>
      <c r="D67" s="185" t="s">
        <v>58</v>
      </c>
      <c r="E67" s="186">
        <v>2</v>
      </c>
      <c r="F67" s="186"/>
      <c r="G67" s="187">
        <f>E67*F67/100</f>
        <v>0</v>
      </c>
      <c r="O67" s="189">
        <v>2</v>
      </c>
      <c r="AA67" s="188">
        <v>1</v>
      </c>
      <c r="AB67" s="188">
        <v>5</v>
      </c>
      <c r="AC67" s="188">
        <v>5</v>
      </c>
      <c r="AZ67" s="188">
        <v>2</v>
      </c>
      <c r="BA67" s="188">
        <f t="shared" si="13"/>
        <v>0</v>
      </c>
      <c r="BB67" s="188">
        <f t="shared" si="14"/>
        <v>0</v>
      </c>
      <c r="BC67" s="188">
        <f t="shared" si="15"/>
        <v>0</v>
      </c>
      <c r="BD67" s="188">
        <f t="shared" si="16"/>
        <v>0</v>
      </c>
      <c r="BE67" s="188">
        <f t="shared" si="17"/>
        <v>0</v>
      </c>
      <c r="CA67" s="190">
        <v>1</v>
      </c>
      <c r="CB67" s="190">
        <v>5</v>
      </c>
      <c r="CZ67" s="188">
        <v>0</v>
      </c>
    </row>
    <row r="68" spans="1:104" s="188" customFormat="1" ht="12.75">
      <c r="A68" s="182">
        <v>76</v>
      </c>
      <c r="B68" s="183" t="s">
        <v>168</v>
      </c>
      <c r="C68" s="184" t="s">
        <v>169</v>
      </c>
      <c r="D68" s="185" t="s">
        <v>58</v>
      </c>
      <c r="E68" s="186">
        <v>2</v>
      </c>
      <c r="F68" s="186"/>
      <c r="G68" s="187">
        <f>E68*F68/100</f>
        <v>0</v>
      </c>
      <c r="O68" s="189">
        <v>2</v>
      </c>
      <c r="AA68" s="188">
        <v>1</v>
      </c>
      <c r="AB68" s="188">
        <v>5</v>
      </c>
      <c r="AC68" s="188">
        <v>5</v>
      </c>
      <c r="AZ68" s="188">
        <v>2</v>
      </c>
      <c r="BA68" s="188">
        <f t="shared" si="13"/>
        <v>0</v>
      </c>
      <c r="BB68" s="188">
        <f t="shared" si="14"/>
        <v>0</v>
      </c>
      <c r="BC68" s="188">
        <f t="shared" si="15"/>
        <v>0</v>
      </c>
      <c r="BD68" s="188">
        <f t="shared" si="16"/>
        <v>0</v>
      </c>
      <c r="BE68" s="188">
        <f t="shared" si="17"/>
        <v>0</v>
      </c>
      <c r="CA68" s="190">
        <v>1</v>
      </c>
      <c r="CB68" s="190">
        <v>5</v>
      </c>
      <c r="CZ68" s="188">
        <v>0</v>
      </c>
    </row>
    <row r="69" spans="1:57" ht="12.75">
      <c r="A69" s="162"/>
      <c r="B69" s="163" t="s">
        <v>69</v>
      </c>
      <c r="C69" s="164" t="str">
        <f>CONCATENATE(B49," ",C49)</f>
        <v>723 Vnitřní plynovod</v>
      </c>
      <c r="D69" s="165"/>
      <c r="E69" s="166"/>
      <c r="F69" s="167"/>
      <c r="G69" s="168">
        <f>SUM(G49:G68)</f>
        <v>0</v>
      </c>
      <c r="O69" s="154">
        <v>4</v>
      </c>
      <c r="BA69" s="169">
        <f>SUM(BA49:BA68)</f>
        <v>0</v>
      </c>
      <c r="BB69" s="169">
        <f>SUM(BB49:BB68)</f>
        <v>0</v>
      </c>
      <c r="BC69" s="169">
        <f>SUM(BC49:BC68)</f>
        <v>0</v>
      </c>
      <c r="BD69" s="169">
        <f>SUM(BD49:BD68)</f>
        <v>0</v>
      </c>
      <c r="BE69" s="169">
        <f>SUM(BE49:BE68)</f>
        <v>0</v>
      </c>
    </row>
    <row r="70" ht="12.75"/>
    <row r="71" ht="12.75"/>
    <row r="72" ht="12.75"/>
    <row r="73" ht="12.75"/>
    <row r="74" ht="12.75"/>
    <row r="75" ht="12.75"/>
    <row r="76" ht="12.75" customHeight="1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 customHeight="1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>
      <c r="E105" s="135"/>
    </row>
    <row r="106" ht="12.75">
      <c r="E106" s="135"/>
    </row>
    <row r="107" ht="12.75">
      <c r="E107" s="135"/>
    </row>
    <row r="108" ht="12.75">
      <c r="E108" s="135"/>
    </row>
    <row r="109" ht="12.75">
      <c r="E109" s="135"/>
    </row>
    <row r="110" ht="12.75">
      <c r="E110" s="135"/>
    </row>
    <row r="111" ht="12.75">
      <c r="E111" s="135"/>
    </row>
    <row r="112" ht="12.75">
      <c r="E112" s="135"/>
    </row>
    <row r="113" ht="12.75">
      <c r="E113" s="135"/>
    </row>
    <row r="114" ht="12.75">
      <c r="E114" s="135"/>
    </row>
    <row r="115" ht="12.75">
      <c r="E115" s="135"/>
    </row>
    <row r="116" ht="12.75">
      <c r="E116" s="135"/>
    </row>
    <row r="117" ht="12.75">
      <c r="E117" s="135"/>
    </row>
    <row r="118" ht="12.75">
      <c r="E118" s="135"/>
    </row>
    <row r="119" ht="12.75">
      <c r="E119" s="135"/>
    </row>
    <row r="120" ht="12.75">
      <c r="E120" s="135"/>
    </row>
    <row r="121" spans="1:7" ht="12.75">
      <c r="A121" s="170"/>
      <c r="B121" s="170"/>
      <c r="C121" s="170"/>
      <c r="D121" s="170"/>
      <c r="E121" s="170"/>
      <c r="F121" s="170"/>
      <c r="G121" s="170"/>
    </row>
    <row r="122" spans="1:7" ht="12.75">
      <c r="A122" s="170"/>
      <c r="B122" s="170"/>
      <c r="C122" s="170"/>
      <c r="D122" s="170"/>
      <c r="E122" s="170"/>
      <c r="F122" s="170"/>
      <c r="G122" s="170"/>
    </row>
    <row r="123" spans="1:7" ht="12.75">
      <c r="A123" s="170"/>
      <c r="B123" s="170"/>
      <c r="C123" s="170"/>
      <c r="D123" s="170"/>
      <c r="E123" s="170"/>
      <c r="F123" s="170"/>
      <c r="G123" s="170"/>
    </row>
    <row r="124" spans="1:7" ht="12.75">
      <c r="A124" s="170"/>
      <c r="B124" s="170"/>
      <c r="C124" s="170"/>
      <c r="D124" s="170"/>
      <c r="E124" s="170"/>
      <c r="F124" s="170"/>
      <c r="G124" s="170"/>
    </row>
    <row r="125" ht="12.75">
      <c r="E125" s="135"/>
    </row>
    <row r="126" ht="12.75">
      <c r="E126" s="135"/>
    </row>
    <row r="127" ht="12.75">
      <c r="E127" s="135"/>
    </row>
    <row r="128" ht="12.75">
      <c r="E128" s="135"/>
    </row>
    <row r="129" ht="12.75">
      <c r="E129" s="135"/>
    </row>
    <row r="130" ht="12.75">
      <c r="E130" s="135"/>
    </row>
    <row r="131" ht="12.75">
      <c r="E131" s="135"/>
    </row>
    <row r="132" ht="12.75">
      <c r="E132" s="135"/>
    </row>
    <row r="133" ht="12.75">
      <c r="E133" s="135"/>
    </row>
    <row r="134" ht="12.75">
      <c r="E134" s="135"/>
    </row>
    <row r="135" ht="12.75">
      <c r="E135" s="135"/>
    </row>
    <row r="136" ht="12.75">
      <c r="E136" s="135"/>
    </row>
    <row r="137" ht="12.75">
      <c r="E137" s="135"/>
    </row>
    <row r="138" ht="12.75">
      <c r="E138" s="135"/>
    </row>
    <row r="139" ht="12.75">
      <c r="E139" s="135"/>
    </row>
    <row r="140" ht="12.75">
      <c r="E140" s="135"/>
    </row>
    <row r="141" ht="12.75">
      <c r="E141" s="135"/>
    </row>
    <row r="142" ht="12.75">
      <c r="E142" s="135"/>
    </row>
    <row r="143" ht="12.75">
      <c r="E143" s="135"/>
    </row>
    <row r="144" ht="12.75">
      <c r="E144" s="135"/>
    </row>
    <row r="145" ht="12.75">
      <c r="E145" s="135"/>
    </row>
    <row r="146" ht="12.75">
      <c r="E146" s="135"/>
    </row>
    <row r="147" ht="12.75">
      <c r="E147" s="135"/>
    </row>
    <row r="148" ht="12.75">
      <c r="E148" s="135"/>
    </row>
    <row r="149" ht="12.75">
      <c r="E149" s="135"/>
    </row>
    <row r="150" ht="12.75">
      <c r="E150" s="135"/>
    </row>
    <row r="151" ht="12.75">
      <c r="E151" s="135"/>
    </row>
    <row r="152" ht="12.75">
      <c r="E152" s="135"/>
    </row>
    <row r="153" ht="12.75">
      <c r="E153" s="135"/>
    </row>
    <row r="154" ht="12.75">
      <c r="E154" s="135"/>
    </row>
    <row r="155" ht="12.75">
      <c r="E155" s="135"/>
    </row>
    <row r="156" spans="1:2" ht="12.75">
      <c r="A156" s="171"/>
      <c r="B156" s="171"/>
    </row>
    <row r="157" spans="1:7" ht="12.75">
      <c r="A157" s="170"/>
      <c r="B157" s="170"/>
      <c r="C157" s="173"/>
      <c r="D157" s="173"/>
      <c r="E157" s="174"/>
      <c r="F157" s="173"/>
      <c r="G157" s="175"/>
    </row>
    <row r="158" spans="1:7" ht="12.75">
      <c r="A158" s="176"/>
      <c r="B158" s="176"/>
      <c r="C158" s="170"/>
      <c r="D158" s="170"/>
      <c r="E158" s="177"/>
      <c r="F158" s="170"/>
      <c r="G158" s="170"/>
    </row>
    <row r="159" spans="1:7" ht="12.75">
      <c r="A159" s="170"/>
      <c r="B159" s="170"/>
      <c r="C159" s="170"/>
      <c r="D159" s="170"/>
      <c r="E159" s="177"/>
      <c r="F159" s="170"/>
      <c r="G159" s="170"/>
    </row>
    <row r="160" spans="1:7" ht="12.75">
      <c r="A160" s="170"/>
      <c r="B160" s="170"/>
      <c r="C160" s="170"/>
      <c r="D160" s="170"/>
      <c r="E160" s="177"/>
      <c r="F160" s="170"/>
      <c r="G160" s="170"/>
    </row>
    <row r="161" spans="1:7" ht="12.75">
      <c r="A161" s="170"/>
      <c r="B161" s="170"/>
      <c r="C161" s="170"/>
      <c r="D161" s="170"/>
      <c r="E161" s="177"/>
      <c r="F161" s="170"/>
      <c r="G161" s="170"/>
    </row>
    <row r="162" spans="1:7" ht="12.75">
      <c r="A162" s="170"/>
      <c r="B162" s="170"/>
      <c r="C162" s="170"/>
      <c r="D162" s="170"/>
      <c r="E162" s="177"/>
      <c r="F162" s="170"/>
      <c r="G162" s="170"/>
    </row>
    <row r="163" spans="1:7" ht="12.75">
      <c r="A163" s="170"/>
      <c r="B163" s="170"/>
      <c r="C163" s="170"/>
      <c r="D163" s="170"/>
      <c r="E163" s="177"/>
      <c r="F163" s="170"/>
      <c r="G163" s="170"/>
    </row>
    <row r="164" spans="1:7" ht="12.75">
      <c r="A164" s="170"/>
      <c r="B164" s="170"/>
      <c r="C164" s="170"/>
      <c r="D164" s="170"/>
      <c r="E164" s="177"/>
      <c r="F164" s="170"/>
      <c r="G164" s="170"/>
    </row>
    <row r="165" spans="1:7" ht="12.75">
      <c r="A165" s="170"/>
      <c r="B165" s="170"/>
      <c r="C165" s="170"/>
      <c r="D165" s="170"/>
      <c r="E165" s="177"/>
      <c r="F165" s="170"/>
      <c r="G165" s="170"/>
    </row>
    <row r="166" spans="1:7" ht="12.75">
      <c r="A166" s="170"/>
      <c r="B166" s="170"/>
      <c r="C166" s="170"/>
      <c r="D166" s="170"/>
      <c r="E166" s="177"/>
      <c r="F166" s="170"/>
      <c r="G166" s="170"/>
    </row>
    <row r="167" spans="1:7" ht="12.75">
      <c r="A167" s="170"/>
      <c r="B167" s="170"/>
      <c r="C167" s="170"/>
      <c r="D167" s="170"/>
      <c r="E167" s="177"/>
      <c r="F167" s="170"/>
      <c r="G167" s="170"/>
    </row>
    <row r="168" spans="1:7" ht="12.75">
      <c r="A168" s="170"/>
      <c r="B168" s="170"/>
      <c r="C168" s="170"/>
      <c r="D168" s="170"/>
      <c r="E168" s="177"/>
      <c r="F168" s="170"/>
      <c r="G168" s="170"/>
    </row>
    <row r="169" spans="1:7" ht="12.75">
      <c r="A169" s="170"/>
      <c r="B169" s="170"/>
      <c r="C169" s="170"/>
      <c r="D169" s="170"/>
      <c r="E169" s="177"/>
      <c r="F169" s="170"/>
      <c r="G169" s="170"/>
    </row>
    <row r="170" spans="1:7" ht="12.75">
      <c r="A170" s="170"/>
      <c r="B170" s="170"/>
      <c r="C170" s="170"/>
      <c r="D170" s="170"/>
      <c r="E170" s="177"/>
      <c r="F170" s="170"/>
      <c r="G170" s="170"/>
    </row>
  </sheetData>
  <sheetProtection/>
  <mergeCells count="5">
    <mergeCell ref="A1:G1"/>
    <mergeCell ref="A3:B3"/>
    <mergeCell ref="A4:B4"/>
    <mergeCell ref="E4:G4"/>
    <mergeCell ref="C3:D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CZ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jiri.pechtor</dc:creator>
  <cp:keywords/>
  <dc:description/>
  <cp:lastModifiedBy>Jana</cp:lastModifiedBy>
  <cp:lastPrinted>2020-07-10T11:06:27Z</cp:lastPrinted>
  <dcterms:created xsi:type="dcterms:W3CDTF">2010-06-29T08:47:42Z</dcterms:created>
  <dcterms:modified xsi:type="dcterms:W3CDTF">2020-07-10T13:30:56Z</dcterms:modified>
  <cp:category/>
  <cp:version/>
  <cp:contentType/>
  <cp:contentStatus/>
</cp:coreProperties>
</file>